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perez\Documents\MAB\presentacion ccaa 2024\Anual\Para subir\"/>
    </mc:Choice>
  </mc:AlternateContent>
  <xr:revisionPtr revIDLastSave="0" documentId="13_ncr:1_{D6AF6DCF-FA9A-4B1D-95BE-BF1ACE5CD481}" xr6:coauthVersionLast="47" xr6:coauthVersionMax="47" xr10:uidLastSave="{00000000-0000-0000-0000-000000000000}"/>
  <bookViews>
    <workbookView xWindow="15" yWindow="15" windowWidth="21585" windowHeight="12765" activeTab="2" xr2:uid="{914ECD30-A262-48B2-AC22-4088CA8EE9E5}"/>
  </bookViews>
  <sheets>
    <sheet name="BS Conso" sheetId="1" r:id="rId1"/>
    <sheet name="PL Conso" sheetId="2" r:id="rId2"/>
    <sheet name="BCE" sheetId="6" r:id="rId3"/>
    <sheet name="PL" sheetId="7" r:id="rId4"/>
  </sheets>
  <definedNames>
    <definedName name="_xlnm._FilterDatabase" localSheetId="2" hidden="1">BCE!$O$8:$O$180</definedName>
    <definedName name="_xlnm._FilterDatabase" localSheetId="0" hidden="1">'BS Conso'!$K$6:$K$145</definedName>
    <definedName name="_xlnm._FilterDatabase" localSheetId="3" hidden="1">PL!$O$7:$O$95</definedName>
    <definedName name="_xlnm._FilterDatabase" localSheetId="1" hidden="1">'PL Conso'!$L$7:$L$109</definedName>
    <definedName name="_xlnm.Print_Area" localSheetId="2">BCE!$B$5:$O$182</definedName>
    <definedName name="_xlnm.Print_Area" localSheetId="0">'BS Conso'!$B$2:$J$145</definedName>
    <definedName name="_xlnm.Print_Area" localSheetId="3">PL!$B$1:$N$96</definedName>
    <definedName name="_xlnm.Print_Area" localSheetId="1">'PL Conso'!$C$1:$L$110</definedName>
    <definedName name="EPIGRAFES">#REF!</definedName>
    <definedName name="_xlnm.Print_Titles" localSheetId="0">'BS Conso'!$2:$4</definedName>
    <definedName name="_xlnm.Print_Titles" localSheetId="1">'PL Conso'!$2:$5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3" i="7" l="1"/>
  <c r="O92" i="7"/>
  <c r="O90" i="7"/>
  <c r="O85" i="7"/>
  <c r="O84" i="7"/>
  <c r="O78" i="7"/>
  <c r="O76" i="7"/>
  <c r="M76" i="7"/>
  <c r="K76" i="7"/>
  <c r="O74" i="7"/>
  <c r="O72" i="7"/>
  <c r="O71" i="7"/>
  <c r="O70" i="7"/>
  <c r="O69" i="7"/>
  <c r="M69" i="7"/>
  <c r="K69" i="7"/>
  <c r="O67" i="7"/>
  <c r="O66" i="7"/>
  <c r="M65" i="7"/>
  <c r="K65" i="7"/>
  <c r="O65" i="7" s="1"/>
  <c r="O64" i="7"/>
  <c r="O63" i="7"/>
  <c r="O62" i="7"/>
  <c r="M62" i="7"/>
  <c r="K62" i="7"/>
  <c r="M61" i="7"/>
  <c r="M80" i="7" s="1"/>
  <c r="K61" i="7"/>
  <c r="K80" i="7" s="1"/>
  <c r="O56" i="7"/>
  <c r="O55" i="7"/>
  <c r="O54" i="7"/>
  <c r="O53" i="7"/>
  <c r="O52" i="7"/>
  <c r="M51" i="7"/>
  <c r="O51" i="7" s="1"/>
  <c r="K51" i="7"/>
  <c r="O49" i="7"/>
  <c r="O47" i="7"/>
  <c r="O43" i="7"/>
  <c r="M43" i="7"/>
  <c r="K43" i="7"/>
  <c r="O41" i="7"/>
  <c r="O40" i="7"/>
  <c r="O39" i="7"/>
  <c r="O38" i="7"/>
  <c r="O37" i="7"/>
  <c r="O36" i="7"/>
  <c r="M36" i="7"/>
  <c r="K36" i="7"/>
  <c r="O34" i="7"/>
  <c r="O33" i="7"/>
  <c r="O32" i="7"/>
  <c r="M31" i="7"/>
  <c r="O31" i="7" s="1"/>
  <c r="K31" i="7"/>
  <c r="O29" i="7"/>
  <c r="O28" i="7"/>
  <c r="M27" i="7"/>
  <c r="K27" i="7"/>
  <c r="O27" i="7" s="1"/>
  <c r="O25" i="7"/>
  <c r="O24" i="7"/>
  <c r="O23" i="7"/>
  <c r="O22" i="7"/>
  <c r="M21" i="7"/>
  <c r="O21" i="7" s="1"/>
  <c r="K21" i="7"/>
  <c r="O19" i="7"/>
  <c r="O17" i="7"/>
  <c r="O16" i="7"/>
  <c r="O15" i="7"/>
  <c r="O14" i="7"/>
  <c r="O13" i="7"/>
  <c r="M12" i="7"/>
  <c r="M58" i="7" s="1"/>
  <c r="K12" i="7"/>
  <c r="K58" i="7" s="1"/>
  <c r="M7" i="7"/>
  <c r="K7" i="7"/>
  <c r="B2" i="7"/>
  <c r="O177" i="6"/>
  <c r="O176" i="6"/>
  <c r="O175" i="6"/>
  <c r="O174" i="6"/>
  <c r="O173" i="6"/>
  <c r="O172" i="6"/>
  <c r="O171" i="6"/>
  <c r="O170" i="6"/>
  <c r="O169" i="6"/>
  <c r="O168" i="6"/>
  <c r="M168" i="6"/>
  <c r="K168" i="6"/>
  <c r="O166" i="6"/>
  <c r="O164" i="6"/>
  <c r="O163" i="6"/>
  <c r="O162" i="6"/>
  <c r="O161" i="6"/>
  <c r="O160" i="6"/>
  <c r="M159" i="6"/>
  <c r="O159" i="6" s="1"/>
  <c r="K159" i="6"/>
  <c r="O157" i="6"/>
  <c r="O156" i="6"/>
  <c r="O155" i="6"/>
  <c r="M155" i="6"/>
  <c r="M151" i="6" s="1"/>
  <c r="K155" i="6"/>
  <c r="Q154" i="6"/>
  <c r="O153" i="6"/>
  <c r="K151" i="6"/>
  <c r="O147" i="6"/>
  <c r="O146" i="6"/>
  <c r="O144" i="6"/>
  <c r="O143" i="6"/>
  <c r="O142" i="6"/>
  <c r="O141" i="6"/>
  <c r="O140" i="6"/>
  <c r="O139" i="6"/>
  <c r="M139" i="6"/>
  <c r="M131" i="6" s="1"/>
  <c r="K139" i="6"/>
  <c r="O137" i="6"/>
  <c r="O136" i="6"/>
  <c r="O135" i="6"/>
  <c r="O134" i="6"/>
  <c r="O133" i="6"/>
  <c r="M133" i="6"/>
  <c r="K133" i="6"/>
  <c r="K131" i="6" s="1"/>
  <c r="O127" i="6"/>
  <c r="O125" i="6"/>
  <c r="O124" i="6"/>
  <c r="O123" i="6"/>
  <c r="O122" i="6"/>
  <c r="O121" i="6"/>
  <c r="M120" i="6"/>
  <c r="K120" i="6"/>
  <c r="O120" i="6" s="1"/>
  <c r="O118" i="6"/>
  <c r="O117" i="6"/>
  <c r="O115" i="6"/>
  <c r="O114" i="6"/>
  <c r="O113" i="6"/>
  <c r="M112" i="6"/>
  <c r="K112" i="6"/>
  <c r="O112" i="6" s="1"/>
  <c r="O111" i="6"/>
  <c r="O110" i="6"/>
  <c r="O109" i="6"/>
  <c r="M108" i="6"/>
  <c r="O108" i="6" s="1"/>
  <c r="K108" i="6"/>
  <c r="O107" i="6"/>
  <c r="O106" i="6"/>
  <c r="O105" i="6"/>
  <c r="O104" i="6"/>
  <c r="M104" i="6"/>
  <c r="K104" i="6"/>
  <c r="M99" i="6"/>
  <c r="K99" i="6"/>
  <c r="B97" i="6"/>
  <c r="O90" i="6"/>
  <c r="M89" i="6"/>
  <c r="K89" i="6"/>
  <c r="O89" i="6" s="1"/>
  <c r="O87" i="6"/>
  <c r="O85" i="6"/>
  <c r="O84" i="6"/>
  <c r="O83" i="6"/>
  <c r="O82" i="6"/>
  <c r="O81" i="6"/>
  <c r="O80" i="6"/>
  <c r="M79" i="6"/>
  <c r="K79" i="6"/>
  <c r="O79" i="6" s="1"/>
  <c r="O77" i="6"/>
  <c r="O76" i="6"/>
  <c r="O75" i="6"/>
  <c r="O74" i="6"/>
  <c r="O73" i="6"/>
  <c r="O72" i="6"/>
  <c r="O71" i="6"/>
  <c r="M71" i="6"/>
  <c r="K71" i="6"/>
  <c r="O69" i="6"/>
  <c r="O68" i="6"/>
  <c r="O67" i="6"/>
  <c r="O66" i="6"/>
  <c r="O65" i="6"/>
  <c r="O64" i="6"/>
  <c r="O63" i="6"/>
  <c r="M62" i="6"/>
  <c r="K62" i="6"/>
  <c r="O62" i="6" s="1"/>
  <c r="O60" i="6"/>
  <c r="O59" i="6"/>
  <c r="O58" i="6"/>
  <c r="O57" i="6"/>
  <c r="O56" i="6"/>
  <c r="O55" i="6"/>
  <c r="O54" i="6"/>
  <c r="M54" i="6"/>
  <c r="M50" i="6" s="1"/>
  <c r="K54" i="6"/>
  <c r="K50" i="6" s="1"/>
  <c r="O52" i="6"/>
  <c r="O47" i="6"/>
  <c r="O45" i="6"/>
  <c r="O44" i="6"/>
  <c r="O43" i="6"/>
  <c r="O42" i="6"/>
  <c r="O41" i="6"/>
  <c r="O40" i="6"/>
  <c r="M39" i="6"/>
  <c r="K39" i="6"/>
  <c r="O39" i="6" s="1"/>
  <c r="O37" i="6"/>
  <c r="O36" i="6"/>
  <c r="O35" i="6"/>
  <c r="O34" i="6"/>
  <c r="O33" i="6"/>
  <c r="O32" i="6"/>
  <c r="O31" i="6"/>
  <c r="M31" i="6"/>
  <c r="K31" i="6"/>
  <c r="O29" i="6"/>
  <c r="O28" i="6"/>
  <c r="O27" i="6"/>
  <c r="M26" i="6"/>
  <c r="K26" i="6"/>
  <c r="O26" i="6" s="1"/>
  <c r="O24" i="6"/>
  <c r="O23" i="6"/>
  <c r="O22" i="6"/>
  <c r="M21" i="6"/>
  <c r="K21" i="6"/>
  <c r="O21" i="6" s="1"/>
  <c r="O19" i="6"/>
  <c r="O18" i="6"/>
  <c r="O17" i="6"/>
  <c r="O16" i="6"/>
  <c r="O15" i="6"/>
  <c r="O14" i="6"/>
  <c r="O13" i="6"/>
  <c r="O12" i="6"/>
  <c r="O11" i="6"/>
  <c r="M10" i="6"/>
  <c r="O10" i="6" s="1"/>
  <c r="K10" i="6"/>
  <c r="J20" i="2"/>
  <c r="L109" i="2"/>
  <c r="L108" i="2"/>
  <c r="L105" i="2"/>
  <c r="L104" i="2"/>
  <c r="L103" i="2"/>
  <c r="L101" i="2"/>
  <c r="L100" i="2"/>
  <c r="L98" i="2"/>
  <c r="L97" i="2"/>
  <c r="L96" i="2"/>
  <c r="L95" i="2"/>
  <c r="L93" i="2"/>
  <c r="L92" i="2"/>
  <c r="L91" i="2"/>
  <c r="L90" i="2"/>
  <c r="L88" i="2"/>
  <c r="L87" i="2"/>
  <c r="L86" i="2"/>
  <c r="L84" i="2"/>
  <c r="L83" i="2"/>
  <c r="L82" i="2"/>
  <c r="L81" i="2"/>
  <c r="L80" i="2"/>
  <c r="J80" i="2"/>
  <c r="L79" i="2"/>
  <c r="L78" i="2"/>
  <c r="L77" i="2"/>
  <c r="J76" i="2"/>
  <c r="L76" i="2" s="1"/>
  <c r="L75" i="2"/>
  <c r="L74" i="2"/>
  <c r="L73" i="2"/>
  <c r="L72" i="2"/>
  <c r="J72" i="2"/>
  <c r="L71" i="2"/>
  <c r="L70" i="2"/>
  <c r="J68" i="2"/>
  <c r="L67" i="2"/>
  <c r="L66" i="2"/>
  <c r="L65" i="2"/>
  <c r="L64" i="2"/>
  <c r="L63" i="2"/>
  <c r="J61" i="2"/>
  <c r="K61" i="2"/>
  <c r="K85" i="2" s="1"/>
  <c r="K94" i="2" s="1"/>
  <c r="L60" i="2"/>
  <c r="L59" i="2"/>
  <c r="K58" i="2"/>
  <c r="L57" i="2"/>
  <c r="L56" i="2"/>
  <c r="L55" i="2"/>
  <c r="L54" i="2"/>
  <c r="L53" i="2"/>
  <c r="L52" i="2"/>
  <c r="L51" i="2"/>
  <c r="L50" i="2"/>
  <c r="J50" i="2"/>
  <c r="L49" i="2"/>
  <c r="L48" i="2"/>
  <c r="L47" i="2"/>
  <c r="L45" i="2"/>
  <c r="L44" i="2"/>
  <c r="L43" i="2"/>
  <c r="L42" i="2"/>
  <c r="L41" i="2"/>
  <c r="L40" i="2"/>
  <c r="L39" i="2"/>
  <c r="L38" i="2"/>
  <c r="L37" i="2"/>
  <c r="L36" i="2"/>
  <c r="K35" i="2"/>
  <c r="J35" i="2"/>
  <c r="L35" i="2" s="1"/>
  <c r="L34" i="2"/>
  <c r="L33" i="2"/>
  <c r="L32" i="2"/>
  <c r="L31" i="2"/>
  <c r="K30" i="2"/>
  <c r="J30" i="2"/>
  <c r="L30" i="2" s="1"/>
  <c r="L29" i="2"/>
  <c r="L28" i="2"/>
  <c r="L27" i="2"/>
  <c r="K26" i="2"/>
  <c r="J26" i="2"/>
  <c r="L26" i="2" s="1"/>
  <c r="L25" i="2"/>
  <c r="L24" i="2"/>
  <c r="L23" i="2"/>
  <c r="L22" i="2"/>
  <c r="L21" i="2"/>
  <c r="K20" i="2"/>
  <c r="L20" i="2"/>
  <c r="L19" i="2"/>
  <c r="L18" i="2"/>
  <c r="L17" i="2"/>
  <c r="L16" i="2"/>
  <c r="L15" i="2"/>
  <c r="L14" i="2"/>
  <c r="L13" i="2"/>
  <c r="L12" i="2"/>
  <c r="K12" i="2"/>
  <c r="K111" i="2" s="1"/>
  <c r="J12" i="2"/>
  <c r="J111" i="2" s="1"/>
  <c r="L11" i="2"/>
  <c r="L10" i="2"/>
  <c r="L9" i="2"/>
  <c r="L8" i="2"/>
  <c r="C2" i="2"/>
  <c r="I174" i="1"/>
  <c r="I173" i="1"/>
  <c r="I164" i="1"/>
  <c r="I157" i="1"/>
  <c r="I156" i="1"/>
  <c r="I168" i="1" s="1"/>
  <c r="I155" i="1"/>
  <c r="K144" i="1"/>
  <c r="K143" i="1"/>
  <c r="K142" i="1"/>
  <c r="K141" i="1"/>
  <c r="K139" i="1"/>
  <c r="J138" i="1"/>
  <c r="K138" i="1" s="1"/>
  <c r="K137" i="1"/>
  <c r="J136" i="1"/>
  <c r="K136" i="1" s="1"/>
  <c r="K134" i="1"/>
  <c r="K133" i="1"/>
  <c r="J132" i="1"/>
  <c r="I132" i="1"/>
  <c r="K131" i="1"/>
  <c r="K130" i="1"/>
  <c r="K129" i="1"/>
  <c r="K128" i="1"/>
  <c r="J126" i="1"/>
  <c r="K127" i="1"/>
  <c r="I126" i="1"/>
  <c r="K125" i="1"/>
  <c r="K124" i="1"/>
  <c r="K123" i="1"/>
  <c r="J122" i="1"/>
  <c r="K121" i="1"/>
  <c r="K120" i="1"/>
  <c r="K119" i="1"/>
  <c r="K117" i="1"/>
  <c r="K116" i="1"/>
  <c r="K114" i="1"/>
  <c r="K113" i="1"/>
  <c r="K112" i="1"/>
  <c r="K111" i="1"/>
  <c r="K110" i="1"/>
  <c r="K109" i="1"/>
  <c r="K108" i="1"/>
  <c r="K107" i="1"/>
  <c r="K106" i="1"/>
  <c r="J105" i="1"/>
  <c r="I105" i="1"/>
  <c r="K104" i="1"/>
  <c r="K103" i="1"/>
  <c r="K102" i="1"/>
  <c r="K101" i="1"/>
  <c r="K100" i="1"/>
  <c r="J99" i="1"/>
  <c r="H99" i="1"/>
  <c r="K98" i="1"/>
  <c r="K97" i="1"/>
  <c r="K96" i="1"/>
  <c r="K94" i="1"/>
  <c r="K93" i="1"/>
  <c r="K92" i="1"/>
  <c r="K91" i="1"/>
  <c r="K90" i="1"/>
  <c r="K89" i="1"/>
  <c r="K88" i="1"/>
  <c r="J87" i="1"/>
  <c r="K87" i="1" s="1"/>
  <c r="K86" i="1"/>
  <c r="I85" i="1"/>
  <c r="K84" i="1"/>
  <c r="J81" i="1"/>
  <c r="K80" i="1"/>
  <c r="K79" i="1"/>
  <c r="J78" i="1"/>
  <c r="K77" i="1"/>
  <c r="K76" i="1"/>
  <c r="I75" i="1"/>
  <c r="J74" i="1"/>
  <c r="K74" i="1" s="1"/>
  <c r="K73" i="1"/>
  <c r="J72" i="1"/>
  <c r="K72" i="1" s="1"/>
  <c r="J71" i="1"/>
  <c r="I71" i="1"/>
  <c r="K69" i="1"/>
  <c r="J66" i="1"/>
  <c r="I66" i="1"/>
  <c r="K59" i="1"/>
  <c r="K58" i="1"/>
  <c r="K57" i="1"/>
  <c r="K56" i="1"/>
  <c r="M55" i="1"/>
  <c r="K55" i="1"/>
  <c r="K54" i="1"/>
  <c r="K53" i="1"/>
  <c r="K52" i="1"/>
  <c r="K51" i="1"/>
  <c r="I50" i="1"/>
  <c r="K50" i="1" s="1"/>
  <c r="K49" i="1"/>
  <c r="J48" i="1"/>
  <c r="I48" i="1"/>
  <c r="K48" i="1" s="1"/>
  <c r="K47" i="1"/>
  <c r="K46" i="1"/>
  <c r="K45" i="1"/>
  <c r="J44" i="1"/>
  <c r="K44" i="1" s="1"/>
  <c r="I43" i="1"/>
  <c r="K42" i="1"/>
  <c r="M41" i="1"/>
  <c r="K41" i="1"/>
  <c r="I37" i="1"/>
  <c r="K38" i="1"/>
  <c r="K36" i="1"/>
  <c r="K35" i="1"/>
  <c r="K33" i="1"/>
  <c r="I32" i="1"/>
  <c r="K32" i="1" s="1"/>
  <c r="K31" i="1"/>
  <c r="K30" i="1"/>
  <c r="K29" i="1"/>
  <c r="K28" i="1"/>
  <c r="J24" i="1"/>
  <c r="I24" i="1"/>
  <c r="K24" i="1" s="1"/>
  <c r="K26" i="1"/>
  <c r="K25" i="1"/>
  <c r="K23" i="1"/>
  <c r="K22" i="1"/>
  <c r="K21" i="1"/>
  <c r="K20" i="1"/>
  <c r="K19" i="1"/>
  <c r="K18" i="1"/>
  <c r="K17" i="1"/>
  <c r="J16" i="1"/>
  <c r="I16" i="1"/>
  <c r="K16" i="1" s="1"/>
  <c r="K15" i="1"/>
  <c r="K14" i="1"/>
  <c r="K13" i="1"/>
  <c r="K12" i="1"/>
  <c r="K11" i="1"/>
  <c r="K9" i="1"/>
  <c r="K7" i="1"/>
  <c r="O131" i="6" l="1"/>
  <c r="K82" i="7"/>
  <c r="O80" i="7"/>
  <c r="M82" i="7"/>
  <c r="M87" i="7" s="1"/>
  <c r="M94" i="7" s="1"/>
  <c r="M116" i="6" s="1"/>
  <c r="M103" i="6" s="1"/>
  <c r="M101" i="6" s="1"/>
  <c r="M180" i="6" s="1"/>
  <c r="O58" i="7"/>
  <c r="O12" i="7"/>
  <c r="K8" i="6"/>
  <c r="K93" i="6" s="1"/>
  <c r="O61" i="7"/>
  <c r="M8" i="6"/>
  <c r="M93" i="6" s="1"/>
  <c r="O151" i="6"/>
  <c r="K115" i="1"/>
  <c r="K140" i="1"/>
  <c r="K82" i="1"/>
  <c r="K105" i="1"/>
  <c r="J10" i="1"/>
  <c r="J8" i="1" s="1"/>
  <c r="K132" i="1"/>
  <c r="K75" i="1"/>
  <c r="J85" i="1"/>
  <c r="K85" i="1" s="1"/>
  <c r="I122" i="1"/>
  <c r="K122" i="1" s="1"/>
  <c r="J43" i="1"/>
  <c r="I135" i="1"/>
  <c r="J95" i="1"/>
  <c r="K39" i="1"/>
  <c r="K83" i="1"/>
  <c r="K34" i="1"/>
  <c r="J75" i="1"/>
  <c r="J70" i="1" s="1"/>
  <c r="I172" i="1"/>
  <c r="J85" i="2"/>
  <c r="L85" i="2" s="1"/>
  <c r="L61" i="2"/>
  <c r="K99" i="2"/>
  <c r="K106" i="2" s="1"/>
  <c r="L62" i="2"/>
  <c r="K71" i="1"/>
  <c r="K126" i="1"/>
  <c r="J135" i="1"/>
  <c r="J118" i="1" s="1"/>
  <c r="I10" i="1"/>
  <c r="K78" i="1"/>
  <c r="K27" i="1"/>
  <c r="I99" i="1"/>
  <c r="I95" i="1" s="1"/>
  <c r="K95" i="1" s="1"/>
  <c r="J46" i="2"/>
  <c r="L46" i="2" s="1"/>
  <c r="J58" i="2"/>
  <c r="K87" i="7" l="1"/>
  <c r="O82" i="7"/>
  <c r="L151" i="1"/>
  <c r="J68" i="1"/>
  <c r="M43" i="1"/>
  <c r="J37" i="1"/>
  <c r="K43" i="1"/>
  <c r="I118" i="1"/>
  <c r="I148" i="1" s="1"/>
  <c r="J145" i="1"/>
  <c r="J148" i="1"/>
  <c r="I8" i="1"/>
  <c r="K10" i="1"/>
  <c r="K118" i="1"/>
  <c r="M135" i="1"/>
  <c r="M145" i="1" s="1"/>
  <c r="I163" i="1" s="1"/>
  <c r="I150" i="1"/>
  <c r="L58" i="2"/>
  <c r="J94" i="2"/>
  <c r="I151" i="1"/>
  <c r="K99" i="1"/>
  <c r="K135" i="1"/>
  <c r="O87" i="7" l="1"/>
  <c r="K94" i="7"/>
  <c r="I152" i="1"/>
  <c r="K37" i="1"/>
  <c r="J60" i="1"/>
  <c r="J99" i="2"/>
  <c r="L94" i="2"/>
  <c r="K8" i="1"/>
  <c r="I60" i="1"/>
  <c r="L150" i="1"/>
  <c r="I162" i="1"/>
  <c r="I176" i="1" s="1"/>
  <c r="I153" i="1"/>
  <c r="O94" i="7" l="1"/>
  <c r="K116" i="6"/>
  <c r="J147" i="1"/>
  <c r="K60" i="1"/>
  <c r="J106" i="2"/>
  <c r="L99" i="2"/>
  <c r="O116" i="6" l="1"/>
  <c r="K103" i="6"/>
  <c r="L106" i="2"/>
  <c r="J107" i="2"/>
  <c r="O103" i="6" l="1"/>
  <c r="K101" i="6"/>
  <c r="L107" i="2"/>
  <c r="I81" i="1"/>
  <c r="O101" i="6" l="1"/>
  <c r="K180" i="6"/>
  <c r="K81" i="1"/>
  <c r="I70" i="1"/>
  <c r="I68" i="1" l="1"/>
  <c r="K70" i="1"/>
  <c r="K68" i="1" l="1"/>
  <c r="I154" i="1"/>
  <c r="I145" i="1"/>
  <c r="I147" i="1" l="1"/>
  <c r="K145" i="1"/>
</calcChain>
</file>

<file path=xl/sharedStrings.xml><?xml version="1.0" encoding="utf-8"?>
<sst xmlns="http://schemas.openxmlformats.org/spreadsheetml/2006/main" count="776" uniqueCount="368">
  <si>
    <t>GRIÑO ECOLOGIC, S.A. Y SOCIEDADES DEPENDIENTES</t>
  </si>
  <si>
    <t>BALANCE DE SITUACIÓN CONSOLIDADO AL 31 DE DICIEMBRE DE 2024</t>
  </si>
  <si>
    <t>ACTIVO</t>
  </si>
  <si>
    <t>NOTAS</t>
  </si>
  <si>
    <t>FILTRO</t>
  </si>
  <si>
    <t>A) ACTIVO NO CORRIENTE</t>
  </si>
  <si>
    <t>I. Inmovilizado intangible</t>
  </si>
  <si>
    <t>1.</t>
  </si>
  <si>
    <t>Fondo de comercio de consolidación</t>
  </si>
  <si>
    <t>2.</t>
  </si>
  <si>
    <t>Investigación</t>
  </si>
  <si>
    <t>3.</t>
  </si>
  <si>
    <t>Propiedad intelectual</t>
  </si>
  <si>
    <t>4.</t>
  </si>
  <si>
    <t>Otro inmovilizado intagible</t>
  </si>
  <si>
    <t>II. Inmovilizado material</t>
  </si>
  <si>
    <t>Terrenos y construcciones</t>
  </si>
  <si>
    <t>Instalaciones técnicas y otro inmovilizado material</t>
  </si>
  <si>
    <t>Inmovilizado en curso y anticipos</t>
  </si>
  <si>
    <t>III. Inversiones inmobiliarias</t>
  </si>
  <si>
    <t>IV. Inversiones en empresas del grupo y asociadas a largo</t>
  </si>
  <si>
    <t xml:space="preserve">     plazo</t>
  </si>
  <si>
    <t>Participaciones puestas en equivalencia</t>
  </si>
  <si>
    <t>Créditos a empresas del grupo</t>
  </si>
  <si>
    <t>12 y 23.c</t>
  </si>
  <si>
    <t xml:space="preserve">Otras inversiones </t>
  </si>
  <si>
    <t>12.1.f</t>
  </si>
  <si>
    <t>V. Inversiones financieras a largo plazo</t>
  </si>
  <si>
    <t>VI. Activos por impuesto diferido</t>
  </si>
  <si>
    <t>15.1.d</t>
  </si>
  <si>
    <t>VII. Deudores comerciales no corrientes</t>
  </si>
  <si>
    <t>B) ACTIVO CORRIENTE</t>
  </si>
  <si>
    <t>I. Activos no corrientes mantenidos para la venta</t>
  </si>
  <si>
    <t>II. Existencias</t>
  </si>
  <si>
    <t>III. Deudores comerciales y otras cuentas a cobrar</t>
  </si>
  <si>
    <t>Clientes por ventas y prestaciones de servicios</t>
  </si>
  <si>
    <t>Activos por impuesto corriente</t>
  </si>
  <si>
    <t>Otros deudores</t>
  </si>
  <si>
    <t>IV. Inversiones en empresas del grupo y asoc. a corto plazo</t>
  </si>
  <si>
    <t>Otros activos financieros</t>
  </si>
  <si>
    <t>Otras inversiones</t>
  </si>
  <si>
    <t>V. Inversiones financieras a corto plazo</t>
  </si>
  <si>
    <t>VI. Periodificaciones a corto plazo</t>
  </si>
  <si>
    <t>VII. Efectivo y otros activos líquidos equivalentes</t>
  </si>
  <si>
    <t>TOTAL ACTIVO (A + B)</t>
  </si>
  <si>
    <t>PATRIMONIO NETO Y PASIVO</t>
  </si>
  <si>
    <t>A) PATRIMONIO NETO</t>
  </si>
  <si>
    <t>A-1) Fondos propios</t>
  </si>
  <si>
    <t>I.</t>
  </si>
  <si>
    <t>Capital</t>
  </si>
  <si>
    <t>12.4.c</t>
  </si>
  <si>
    <t>Capital escriturado</t>
  </si>
  <si>
    <t>(Capital no exigido)</t>
  </si>
  <si>
    <t>II.</t>
  </si>
  <si>
    <t>Prima de emisión</t>
  </si>
  <si>
    <t>12.4.b</t>
  </si>
  <si>
    <t>III.</t>
  </si>
  <si>
    <t>Reservas</t>
  </si>
  <si>
    <t>Reserva de revalorización</t>
  </si>
  <si>
    <t>Reserva de capitalización</t>
  </si>
  <si>
    <t>Otras reservas</t>
  </si>
  <si>
    <t>IV.</t>
  </si>
  <si>
    <t>(Acciones y participaciones de la sociedad dominante)</t>
  </si>
  <si>
    <t>12.4.d</t>
  </si>
  <si>
    <t>V.</t>
  </si>
  <si>
    <t>Otras aportaciones de socios</t>
  </si>
  <si>
    <t>VI.</t>
  </si>
  <si>
    <t>Resultado del ejercicio atribuído a la sociedad dominante</t>
  </si>
  <si>
    <t>VII.</t>
  </si>
  <si>
    <t>(Dividendo a cuenta)</t>
  </si>
  <si>
    <t>VIII.</t>
  </si>
  <si>
    <t>Otros instrumentos de patrimonio neto</t>
  </si>
  <si>
    <t>A-2) Ajustes por cambios de valor</t>
  </si>
  <si>
    <t>Activos no corrientes y pasivos vinculados mtdos para la venta</t>
  </si>
  <si>
    <t>Diferencia de conversión</t>
  </si>
  <si>
    <t>Otros ajustes por cambios de valor</t>
  </si>
  <si>
    <t>A-3) Subvenciones, donaciones y legados recibidos</t>
  </si>
  <si>
    <t>A-4) Socios externos</t>
  </si>
  <si>
    <t>B) PASIVO NO CORRIENTE</t>
  </si>
  <si>
    <t>I. Provisiones a largo plazo</t>
  </si>
  <si>
    <t>II. Deudas a largo plazo</t>
  </si>
  <si>
    <t>Obligaciones y otros valores negociables</t>
  </si>
  <si>
    <t>Deudas con entidades de crédito</t>
  </si>
  <si>
    <t>Acreedores por arrendamiento financiero</t>
  </si>
  <si>
    <t>Otros pasivos financieros</t>
  </si>
  <si>
    <t>III. Deudas con empresas del grupo y asociadas a largo plazo</t>
  </si>
  <si>
    <t>Deudas con sociedades puestas en equivalencia</t>
  </si>
  <si>
    <t>Otras deudas</t>
  </si>
  <si>
    <t>IV. Pasivos por impuesto diferido</t>
  </si>
  <si>
    <t>V. Periodificaciones a largo plazo</t>
  </si>
  <si>
    <t>VI. Acreedores comerciales no corrientes</t>
  </si>
  <si>
    <t>VII. Deuda con características especiales a largo plazo</t>
  </si>
  <si>
    <t>C) PASIVO CORRIENTE</t>
  </si>
  <si>
    <t>I. Pasivos vinculados con activos no corrientes mtdos para la venta</t>
  </si>
  <si>
    <t>II. Provisiones a corto plazo</t>
  </si>
  <si>
    <t>Provisiones por derechos de emisión de gases de efc. Invern.</t>
  </si>
  <si>
    <t>Otras provisiones</t>
  </si>
  <si>
    <t>III. Deudas a corto plazo</t>
  </si>
  <si>
    <t>IV. Deudas con empresas del grupo y asoc. a corto plazo</t>
  </si>
  <si>
    <t>V. Acreedores comerciales y otras cuentas a pagar</t>
  </si>
  <si>
    <t>Proveedores</t>
  </si>
  <si>
    <t>Pasivos por impuesto corriente</t>
  </si>
  <si>
    <t>Otros acreedores</t>
  </si>
  <si>
    <t>VII. Deuda con características especiales a corto plazo</t>
  </si>
  <si>
    <t>TOTAL PATRIMONIO NETO Y PASIVO (A + B + C)</t>
  </si>
  <si>
    <t>EBITDA</t>
  </si>
  <si>
    <t>DFN</t>
  </si>
  <si>
    <t>DFN/EBITDA</t>
  </si>
  <si>
    <t>EBITDA/GF</t>
  </si>
  <si>
    <t>PN</t>
  </si>
  <si>
    <t>Caja</t>
  </si>
  <si>
    <t>Capex Mantenimiento</t>
  </si>
  <si>
    <t>Capex Crecimiento</t>
  </si>
  <si>
    <t>Capex Expansion</t>
  </si>
  <si>
    <t>FCSD</t>
  </si>
  <si>
    <t>i</t>
  </si>
  <si>
    <t>Cambios capital circulante</t>
  </si>
  <si>
    <t>ii</t>
  </si>
  <si>
    <t>Extraordinarios</t>
  </si>
  <si>
    <t>iii</t>
  </si>
  <si>
    <t>Impuestos</t>
  </si>
  <si>
    <t>iv</t>
  </si>
  <si>
    <t>Dividendos</t>
  </si>
  <si>
    <t>v</t>
  </si>
  <si>
    <t>No monetarios</t>
  </si>
  <si>
    <t>vi</t>
  </si>
  <si>
    <t>CAPEX y subvenciones</t>
  </si>
  <si>
    <t>vii</t>
  </si>
  <si>
    <t>Duplicados</t>
  </si>
  <si>
    <t>Servicio de la deuda</t>
  </si>
  <si>
    <t>Intereses</t>
  </si>
  <si>
    <t>FCExc</t>
  </si>
  <si>
    <t>CUENTA DE PÉRDIDAS Y GANANCIAS CONSOLIDADA DEL EJERCICIO 2024</t>
  </si>
  <si>
    <t>BR</t>
  </si>
  <si>
    <t>BR:PAR</t>
  </si>
  <si>
    <t>Ejercicio 2024</t>
  </si>
  <si>
    <t>Ejercicio 2023</t>
  </si>
  <si>
    <t>A) OPERACIONES CONTINUADAS</t>
  </si>
  <si>
    <t>4.0.1</t>
  </si>
  <si>
    <t>1. Importe neto de la cifra de negocios</t>
  </si>
  <si>
    <t>16.d</t>
  </si>
  <si>
    <t>4.0.1.1</t>
  </si>
  <si>
    <t>a)</t>
  </si>
  <si>
    <t>Ventas</t>
  </si>
  <si>
    <t>4.0.1.2</t>
  </si>
  <si>
    <t>b)</t>
  </si>
  <si>
    <t>Prestaciones de servicios</t>
  </si>
  <si>
    <t>4.0.2</t>
  </si>
  <si>
    <t>2. Variación de existencias de productos terminados y en curso de fabric.</t>
  </si>
  <si>
    <t>4.0.3</t>
  </si>
  <si>
    <t>3. Trabajos realizados por la empresa para su activo</t>
  </si>
  <si>
    <t>4.0.4</t>
  </si>
  <si>
    <t>4. Aprovisionamientos</t>
  </si>
  <si>
    <t>16.a</t>
  </si>
  <si>
    <t>4.0.4.1</t>
  </si>
  <si>
    <t>Consumo de mercaderías</t>
  </si>
  <si>
    <t>4.0.4.2</t>
  </si>
  <si>
    <t>Consumo de materias primas y otras materias consum.</t>
  </si>
  <si>
    <t>4.0.4.3</t>
  </si>
  <si>
    <t>c)</t>
  </si>
  <si>
    <t>Trabajos realizados por otras empresas</t>
  </si>
  <si>
    <t>4.0.4.4</t>
  </si>
  <si>
    <t>d)</t>
  </si>
  <si>
    <t>Deterioro de mercaderías, materias primas y otros aprovisionamientos</t>
  </si>
  <si>
    <t>4.0.5</t>
  </si>
  <si>
    <t>5. Otros ingresos de explotación</t>
  </si>
  <si>
    <t>4.0.5.1</t>
  </si>
  <si>
    <t>Ingresos accesorios y otros de gestión corriente</t>
  </si>
  <si>
    <t>4.0.5.2</t>
  </si>
  <si>
    <t>Subvenciones de explotación incorporadas al resultado del ejercicio</t>
  </si>
  <si>
    <t>4.0.6</t>
  </si>
  <si>
    <t>6. Gastos de personal</t>
  </si>
  <si>
    <t>4.0.6.1</t>
  </si>
  <si>
    <t>Sueldos, salarios y asimilados</t>
  </si>
  <si>
    <t>4.0.6.2</t>
  </si>
  <si>
    <t>Cargas sociales</t>
  </si>
  <si>
    <t>16.b</t>
  </si>
  <si>
    <t>4.0.6.3</t>
  </si>
  <si>
    <t>Provisiones</t>
  </si>
  <si>
    <t>4.0.7</t>
  </si>
  <si>
    <t>7. Otros gastos de explotación</t>
  </si>
  <si>
    <t>4.0.7.1</t>
  </si>
  <si>
    <t>Pérdidas,deterioro y variación de prov. por operaciones comerciales.</t>
  </si>
  <si>
    <t>12.1.e</t>
  </si>
  <si>
    <t>4.0.7.2</t>
  </si>
  <si>
    <t>Otros gastos de gestión corriente</t>
  </si>
  <si>
    <t>4.0.7.3</t>
  </si>
  <si>
    <t>4.0.8</t>
  </si>
  <si>
    <t>8. Amortización del inmovilizado</t>
  </si>
  <si>
    <t>5, 9 y 10</t>
  </si>
  <si>
    <t>4.0.9</t>
  </si>
  <si>
    <t>9. Imputación de subvenciones de inm. no financiero y otras</t>
  </si>
  <si>
    <t>4.1.0</t>
  </si>
  <si>
    <t>10. Excesos de provisiones</t>
  </si>
  <si>
    <t>4.1.1</t>
  </si>
  <si>
    <t>11. Deterioro y resultado por enajenaciones del inmovilizado</t>
  </si>
  <si>
    <t>4.1.1.1</t>
  </si>
  <si>
    <t>Deterioros y pérdidas</t>
  </si>
  <si>
    <t>4.1.1.2</t>
  </si>
  <si>
    <t>Resultados por enajenaciones y otras</t>
  </si>
  <si>
    <t>4.1.2</t>
  </si>
  <si>
    <t>12. Resultado por la pérdida de control de participaciones consolidadas</t>
  </si>
  <si>
    <t>4.1.2.1</t>
  </si>
  <si>
    <t>Resultado por la pérdida de control de una dependiente</t>
  </si>
  <si>
    <t>4.1.2.2</t>
  </si>
  <si>
    <t>Resultado atribuido a la participación retenida</t>
  </si>
  <si>
    <t>4.1.3</t>
  </si>
  <si>
    <t>13. Diferencia negativa en combinaciones de negocios</t>
  </si>
  <si>
    <t>4.1.4</t>
  </si>
  <si>
    <t>14. Otros resultados</t>
  </si>
  <si>
    <t>16.c</t>
  </si>
  <si>
    <t>4.9.1</t>
  </si>
  <si>
    <t>A.1)</t>
  </si>
  <si>
    <t>RESULTADO DE EXPLOTACIÓN</t>
  </si>
  <si>
    <t>4.1.5</t>
  </si>
  <si>
    <t>15. Ingresos financieros</t>
  </si>
  <si>
    <t>4.1.5.1</t>
  </si>
  <si>
    <t>De participaciones en instrumentos de patrimonio</t>
  </si>
  <si>
    <t>4.1.5.2</t>
  </si>
  <si>
    <t>De valores negociables y otros instrumentos financieros</t>
  </si>
  <si>
    <t>4.1.5.3</t>
  </si>
  <si>
    <t>Imputación de subvenciones de carácter financiero</t>
  </si>
  <si>
    <t>16. Gastos financieros</t>
  </si>
  <si>
    <t>4.1.7</t>
  </si>
  <si>
    <t>17. Variacion de valor razonable en instrumentos financieros</t>
  </si>
  <si>
    <t>4.1.7.1</t>
  </si>
  <si>
    <t>Cartera de negociación y otros</t>
  </si>
  <si>
    <t>4.1.7.2</t>
  </si>
  <si>
    <t>Imputación al resultado del ejercicio por activos financieros disp. vta.</t>
  </si>
  <si>
    <t>4.1.8</t>
  </si>
  <si>
    <t>18. Diferencias de cambio</t>
  </si>
  <si>
    <t>4.1.8.1</t>
  </si>
  <si>
    <t>Imputación al resultado de la diferencia de conversión</t>
  </si>
  <si>
    <t>4.1.8.2</t>
  </si>
  <si>
    <t>Otras diferencias de cambio</t>
  </si>
  <si>
    <t>4.1.9</t>
  </si>
  <si>
    <t>19. Det. y resultado por enajenaciones de instr. financieros</t>
  </si>
  <si>
    <t>4.1.9.1</t>
  </si>
  <si>
    <t>4.1.9.2</t>
  </si>
  <si>
    <t>4.2.0</t>
  </si>
  <si>
    <t>20. Otros ingresos y gastos de carácter financiero</t>
  </si>
  <si>
    <t>4.2.0.1</t>
  </si>
  <si>
    <t>Incorporación al activo de gastos financieros</t>
  </si>
  <si>
    <t>4.2.0.2</t>
  </si>
  <si>
    <t>Ingresos financieros derivados de conv. de acreed.</t>
  </si>
  <si>
    <t>4.2.0.3</t>
  </si>
  <si>
    <t>Resto de ingresos y gastos</t>
  </si>
  <si>
    <t>4.9.2</t>
  </si>
  <si>
    <t>A.2)</t>
  </si>
  <si>
    <t>RESULTADO FINANCIERO</t>
  </si>
  <si>
    <t>4.2.1</t>
  </si>
  <si>
    <t>21. Participación en beneficios de sociedades puestas en equivalencia</t>
  </si>
  <si>
    <t>22. Deterioro y resultado por perdida de influencia significativa de</t>
  </si>
  <si>
    <t>4.2.2</t>
  </si>
  <si>
    <t>participaciones puestas en equivalencia o de control conjunto</t>
  </si>
  <si>
    <t>4.2.3</t>
  </si>
  <si>
    <t>23. Diferencia negativa de consolidación de sociedades puestas en eq.</t>
  </si>
  <si>
    <t>4.9.3</t>
  </si>
  <si>
    <t>A.3)</t>
  </si>
  <si>
    <t>RESULTADO ANTES DE IMPUESTOS</t>
  </si>
  <si>
    <t>24. Impuesto sobre beneficios</t>
  </si>
  <si>
    <t>4.9.4</t>
  </si>
  <si>
    <t>A.4)</t>
  </si>
  <si>
    <t>RESULTADO PROCEDENTE DE ACT. CONTINUADAS</t>
  </si>
  <si>
    <t>B) OPERACIONES INTERRUMPIDAS</t>
  </si>
  <si>
    <t>25. Resultado del ejercicio proced.ope.interrump.neto</t>
  </si>
  <si>
    <t>4.9.5</t>
  </si>
  <si>
    <t>A.5) RESULTADO DEL EJERCICIO</t>
  </si>
  <si>
    <t>Resultado atribuido a la sociedad dominante</t>
  </si>
  <si>
    <t>Resultado atribuído a socios externos</t>
  </si>
  <si>
    <t>Griño Ecologic, S.A.</t>
  </si>
  <si>
    <t>IX.</t>
  </si>
  <si>
    <t>5.</t>
  </si>
  <si>
    <t>6.</t>
  </si>
  <si>
    <t>7.</t>
  </si>
  <si>
    <t>Clean</t>
  </si>
  <si>
    <t>a</t>
  </si>
  <si>
    <t>e)</t>
  </si>
  <si>
    <t>Inmovilizado intangible</t>
  </si>
  <si>
    <t>Inmovilizado material</t>
  </si>
  <si>
    <t>8.</t>
  </si>
  <si>
    <t>$</t>
  </si>
  <si>
    <t>9.</t>
  </si>
  <si>
    <t>BALANCE DE SITUACIÓN AL 31 DE DICIEMBRE DE 2024 Y 2023</t>
  </si>
  <si>
    <t>Desarrollo.</t>
  </si>
  <si>
    <t>Concesiones.</t>
  </si>
  <si>
    <t>Patentes, licencias, marcas y similares.</t>
  </si>
  <si>
    <t>Fondo de comercio</t>
  </si>
  <si>
    <t>Aplicaciones informáticas</t>
  </si>
  <si>
    <t>Derechos de emisión de gases de efecto invernadero</t>
  </si>
  <si>
    <t>Otro Inmovilizado intangible</t>
  </si>
  <si>
    <t>Inmovilizado en curso y anticipados</t>
  </si>
  <si>
    <t>Instrumentos de patrimonio</t>
  </si>
  <si>
    <t>Créditos a empresas</t>
  </si>
  <si>
    <t>Valores representativos de deuda</t>
  </si>
  <si>
    <t>Derivados</t>
  </si>
  <si>
    <t>Comerciales</t>
  </si>
  <si>
    <t>Materias primas y otros aprovisionamientos</t>
  </si>
  <si>
    <t>Productos en curso.</t>
  </si>
  <si>
    <t>Productos terminados.</t>
  </si>
  <si>
    <t>Subproductos, residuos y materiales recuperados.</t>
  </si>
  <si>
    <t>Anticipos a proveedores</t>
  </si>
  <si>
    <t>Clientes, empresas del grupo y asociadas</t>
  </si>
  <si>
    <t>8 y 20</t>
  </si>
  <si>
    <t>Deudores varios</t>
  </si>
  <si>
    <t>Personal</t>
  </si>
  <si>
    <t>Otros créditos con las Administraciones Públicas</t>
  </si>
  <si>
    <t>Accionistas (socios) por desembolsos exigidos.</t>
  </si>
  <si>
    <t>Tesorería</t>
  </si>
  <si>
    <t>8.5</t>
  </si>
  <si>
    <t>Legal y estatutarias</t>
  </si>
  <si>
    <t>(Acciones y participaciones en patrimonio propias)</t>
  </si>
  <si>
    <t>Resultados de ejercicios anteriores</t>
  </si>
  <si>
    <t>Remanente</t>
  </si>
  <si>
    <t>(Resultados negativos de ejercicios anteriores)</t>
  </si>
  <si>
    <t>Resultado del período</t>
  </si>
  <si>
    <t>Activos financieros disponibles para la venta.</t>
  </si>
  <si>
    <t>Operaciones de cobertura</t>
  </si>
  <si>
    <t>Act. no corrientes y pasivos vinc, mant. para la venta.</t>
  </si>
  <si>
    <t>Otros.</t>
  </si>
  <si>
    <t>Provisiones a largo plazo</t>
  </si>
  <si>
    <t>Obligaciones por prestaciones a largo plazo al personal.</t>
  </si>
  <si>
    <t>Actuaciones medioambientales.</t>
  </si>
  <si>
    <t>Provisiones por reestructuración.</t>
  </si>
  <si>
    <t>Otras provisiones.</t>
  </si>
  <si>
    <t>Obligaciones y otros valores negociables.</t>
  </si>
  <si>
    <t>III. Deudas con empresas del grupo y asoc. a largo plazo</t>
  </si>
  <si>
    <t>I. Pasivosvinculados con activos no corrientes mantenidos para la venta</t>
  </si>
  <si>
    <t>leasings</t>
  </si>
  <si>
    <t>Provisiones por derechos de emisión de gases de ef</t>
  </si>
  <si>
    <t>Proveedores, empresas del grupo y asociadas</t>
  </si>
  <si>
    <t>Acreedores varios</t>
  </si>
  <si>
    <t>Personal (remuneraciones pendientes de pago)</t>
  </si>
  <si>
    <t>Pasivos por impuesto corriente.</t>
  </si>
  <si>
    <t>Otras deudas con las Administraciones Públicas</t>
  </si>
  <si>
    <t>Anticipos de clientes.</t>
  </si>
  <si>
    <t>Periodificaciones a corto plazo</t>
  </si>
  <si>
    <t>CUENTA DE PÉRDIDAS Y GANANCIAS DE LOS EJERCICIOS 2024 Y 2023</t>
  </si>
  <si>
    <t>12.d</t>
  </si>
  <si>
    <t>Ingresos de carácter financiero de las sociedades</t>
  </si>
  <si>
    <t>2. Variación de existencias de prods. terminados</t>
  </si>
  <si>
    <t>12.a</t>
  </si>
  <si>
    <t>Deterioro de mercaderías, materias primas y otros</t>
  </si>
  <si>
    <t>Subvenciones de explotación incorporadas al resultado</t>
  </si>
  <si>
    <t>12.b</t>
  </si>
  <si>
    <t>Servicios exteriores</t>
  </si>
  <si>
    <t>Tributos</t>
  </si>
  <si>
    <t>Pérdidas,deterioro y variación de prov. por operaciones comerciales</t>
  </si>
  <si>
    <t>8.1.e</t>
  </si>
  <si>
    <t>Gastos por emisión de gases de efecto invernadero</t>
  </si>
  <si>
    <t>5 y 6</t>
  </si>
  <si>
    <t>15.b</t>
  </si>
  <si>
    <t>10. Exceso de provisiones</t>
  </si>
  <si>
    <t>Deterioro y resultados por enajenaciones del inmov</t>
  </si>
  <si>
    <t>12. Otros resultados</t>
  </si>
  <si>
    <t>12.c</t>
  </si>
  <si>
    <t>13. Ingresos financieros</t>
  </si>
  <si>
    <t>b1) De empresas del grupo y asociadas</t>
  </si>
  <si>
    <t>b2) De terceros</t>
  </si>
  <si>
    <t>14. Gastos financieros</t>
  </si>
  <si>
    <t>Por deudas con empresas del grupo y asociadas</t>
  </si>
  <si>
    <t>Por deudas con terceros</t>
  </si>
  <si>
    <t>Por actualización de provisiones</t>
  </si>
  <si>
    <t>15. Diferencias de cambio</t>
  </si>
  <si>
    <t>16. Det. y resultado por enajenaciones de instr. financieros</t>
  </si>
  <si>
    <t>17. Impuesto sobre beneficios</t>
  </si>
  <si>
    <t>18. Resultado del ejercicio proced.ope.interrump.neto</t>
  </si>
  <si>
    <t>A.5) RESULTADO DEL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</si>
</sst>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\-"/>
    <numFmt numFmtId="165" formatCode="#,##0\ ;\(#,##0\);\-"/>
  </numFmts>
  <fonts count="2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i/>
      <sz val="14"/>
      <color rgb="FF409DAD"/>
      <name val="Aptos Narrow"/>
      <family val="2"/>
      <scheme val="minor"/>
    </font>
    <font>
      <b/>
      <i/>
      <sz val="14"/>
      <color rgb="FF409DAD"/>
      <name val="Calibri"/>
      <family val="2"/>
    </font>
    <font>
      <b/>
      <i/>
      <sz val="14"/>
      <color rgb="FF409DAD"/>
      <name val="Aptos Narrow"/>
      <family val="2"/>
      <scheme val="minor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  <font>
      <b/>
      <u/>
      <sz val="14"/>
      <name val="Calibri"/>
      <family val="2"/>
    </font>
    <font>
      <b/>
      <sz val="11"/>
      <name val="Calibri"/>
      <family val="2"/>
    </font>
    <font>
      <sz val="11"/>
      <color theme="1"/>
      <name val="Aptos"/>
      <family val="2"/>
    </font>
    <font>
      <b/>
      <sz val="10.5"/>
      <name val="Calibri"/>
      <family val="2"/>
    </font>
    <font>
      <sz val="10.5"/>
      <name val="Calibri"/>
      <family val="2"/>
    </font>
    <font>
      <b/>
      <u/>
      <sz val="10"/>
      <color theme="0"/>
      <name val="Aptos Narrow"/>
      <family val="2"/>
      <scheme val="minor"/>
    </font>
    <font>
      <b/>
      <u/>
      <sz val="10"/>
      <name val="Aptos Narrow"/>
      <family val="2"/>
      <scheme val="minor"/>
    </font>
    <font>
      <sz val="10.5"/>
      <name val="Aptos Narrow"/>
      <family val="2"/>
      <scheme val="minor"/>
    </font>
    <font>
      <b/>
      <sz val="10.5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8"/>
      <color rgb="FF000000"/>
      <name val="Calibri"/>
      <family val="2"/>
    </font>
    <font>
      <sz val="10"/>
      <color theme="1"/>
      <name val="Arial Narrow"/>
      <family val="2"/>
    </font>
    <font>
      <b/>
      <u/>
      <sz val="14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09DAD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/>
      <top style="thin">
        <color rgb="FF409DAD"/>
      </top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/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 style="medium">
        <color rgb="FF409DAD"/>
      </left>
      <right/>
      <top style="medium">
        <color rgb="FF409DAD"/>
      </top>
      <bottom style="medium">
        <color rgb="FF409DAD"/>
      </bottom>
      <diagonal/>
    </border>
    <border>
      <left/>
      <right/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 style="medium">
        <color rgb="FF409DAD"/>
      </left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/>
      <bottom/>
      <diagonal/>
    </border>
    <border>
      <left/>
      <right style="medium">
        <color rgb="FF409DAD"/>
      </right>
      <top/>
      <bottom style="medium">
        <color rgb="FF409DAD"/>
      </bottom>
      <diagonal/>
    </border>
  </borders>
  <cellStyleXfs count="7">
    <xf numFmtId="0" fontId="0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</cellStyleXfs>
  <cellXfs count="326">
    <xf numFmtId="0" fontId="0" fillId="0" borderId="0" xfId="0"/>
    <xf numFmtId="0" fontId="2" fillId="0" borderId="0" xfId="2" applyFont="1" applyAlignment="1">
      <alignment horizontal="right"/>
    </xf>
    <xf numFmtId="0" fontId="3" fillId="0" borderId="0" xfId="3" applyFont="1"/>
    <xf numFmtId="0" fontId="4" fillId="0" borderId="0" xfId="2" applyFont="1"/>
    <xf numFmtId="0" fontId="4" fillId="2" borderId="0" xfId="2" applyFont="1" applyFill="1"/>
    <xf numFmtId="0" fontId="2" fillId="0" borderId="0" xfId="2" applyFont="1"/>
    <xf numFmtId="0" fontId="3" fillId="0" borderId="0" xfId="2" applyFont="1"/>
    <xf numFmtId="0" fontId="6" fillId="0" borderId="0" xfId="2" applyFont="1"/>
    <xf numFmtId="0" fontId="6" fillId="2" borderId="0" xfId="2" applyFont="1" applyFill="1"/>
    <xf numFmtId="0" fontId="5" fillId="0" borderId="0" xfId="2" applyFont="1"/>
    <xf numFmtId="0" fontId="7" fillId="0" borderId="0" xfId="2" applyFont="1"/>
    <xf numFmtId="0" fontId="4" fillId="2" borderId="0" xfId="2" applyFont="1" applyFill="1" applyAlignment="1">
      <alignment horizontal="center"/>
    </xf>
    <xf numFmtId="0" fontId="8" fillId="3" borderId="1" xfId="2" applyFont="1" applyFill="1" applyBorder="1"/>
    <xf numFmtId="0" fontId="9" fillId="3" borderId="2" xfId="2" applyFont="1" applyFill="1" applyBorder="1"/>
    <xf numFmtId="0" fontId="8" fillId="3" borderId="2" xfId="2" applyFont="1" applyFill="1" applyBorder="1"/>
    <xf numFmtId="0" fontId="9" fillId="3" borderId="2" xfId="2" applyFont="1" applyFill="1" applyBorder="1" applyAlignment="1">
      <alignment horizontal="center"/>
    </xf>
    <xf numFmtId="14" fontId="9" fillId="3" borderId="2" xfId="3" applyNumberFormat="1" applyFont="1" applyFill="1" applyBorder="1" applyAlignment="1">
      <alignment horizontal="center"/>
    </xf>
    <xf numFmtId="0" fontId="2" fillId="0" borderId="0" xfId="3" applyFont="1"/>
    <xf numFmtId="0" fontId="3" fillId="2" borderId="0" xfId="2" applyFont="1" applyFill="1" applyAlignment="1">
      <alignment horizontal="center"/>
    </xf>
    <xf numFmtId="4" fontId="3" fillId="2" borderId="0" xfId="2" applyNumberFormat="1" applyFont="1" applyFill="1" applyAlignment="1">
      <alignment horizontal="center"/>
    </xf>
    <xf numFmtId="14" fontId="3" fillId="2" borderId="0" xfId="2" applyNumberFormat="1" applyFont="1" applyFill="1" applyAlignment="1">
      <alignment horizontal="center"/>
    </xf>
    <xf numFmtId="0" fontId="4" fillId="0" borderId="1" xfId="2" applyFont="1" applyBorder="1"/>
    <xf numFmtId="0" fontId="3" fillId="0" borderId="2" xfId="2" applyFont="1" applyBorder="1"/>
    <xf numFmtId="0" fontId="4" fillId="0" borderId="2" xfId="2" applyFont="1" applyBorder="1"/>
    <xf numFmtId="3" fontId="3" fillId="2" borderId="3" xfId="2" applyNumberFormat="1" applyFont="1" applyFill="1" applyBorder="1"/>
    <xf numFmtId="164" fontId="3" fillId="2" borderId="4" xfId="2" applyNumberFormat="1" applyFont="1" applyFill="1" applyBorder="1"/>
    <xf numFmtId="164" fontId="2" fillId="0" borderId="0" xfId="2" applyNumberFormat="1" applyFont="1"/>
    <xf numFmtId="0" fontId="4" fillId="0" borderId="5" xfId="2" applyFont="1" applyBorder="1"/>
    <xf numFmtId="0" fontId="4" fillId="0" borderId="6" xfId="2" applyFont="1" applyBorder="1"/>
    <xf numFmtId="3" fontId="4" fillId="2" borderId="7" xfId="2" applyNumberFormat="1" applyFont="1" applyFill="1" applyBorder="1"/>
    <xf numFmtId="164" fontId="4" fillId="2" borderId="8" xfId="2" applyNumberFormat="1" applyFont="1" applyFill="1" applyBorder="1"/>
    <xf numFmtId="0" fontId="3" fillId="0" borderId="5" xfId="2" applyFont="1" applyBorder="1"/>
    <xf numFmtId="3" fontId="3" fillId="2" borderId="7" xfId="2" quotePrefix="1" applyNumberFormat="1" applyFont="1" applyFill="1" applyBorder="1" applyAlignment="1">
      <alignment horizontal="center"/>
    </xf>
    <xf numFmtId="164" fontId="3" fillId="2" borderId="7" xfId="2" applyNumberFormat="1" applyFont="1" applyFill="1" applyBorder="1"/>
    <xf numFmtId="0" fontId="4" fillId="0" borderId="0" xfId="2" applyFont="1" applyAlignment="1">
      <alignment horizontal="right"/>
    </xf>
    <xf numFmtId="3" fontId="4" fillId="0" borderId="7" xfId="2" applyNumberFormat="1" applyFont="1" applyBorder="1" applyAlignment="1">
      <alignment horizontal="center"/>
    </xf>
    <xf numFmtId="164" fontId="4" fillId="2" borderId="7" xfId="2" applyNumberFormat="1" applyFont="1" applyFill="1" applyBorder="1"/>
    <xf numFmtId="0" fontId="2" fillId="0" borderId="5" xfId="2" applyFont="1" applyBorder="1" applyAlignment="1">
      <alignment horizontal="center"/>
    </xf>
    <xf numFmtId="0" fontId="2" fillId="0" borderId="6" xfId="2" applyFont="1" applyBorder="1"/>
    <xf numFmtId="3" fontId="2" fillId="2" borderId="7" xfId="2" applyNumberFormat="1" applyFont="1" applyFill="1" applyBorder="1"/>
    <xf numFmtId="164" fontId="2" fillId="2" borderId="7" xfId="2" applyNumberFormat="1" applyFont="1" applyFill="1" applyBorder="1"/>
    <xf numFmtId="0" fontId="4" fillId="0" borderId="5" xfId="2" applyFont="1" applyBorder="1" applyAlignment="1">
      <alignment horizontal="center"/>
    </xf>
    <xf numFmtId="3" fontId="4" fillId="0" borderId="7" xfId="2" quotePrefix="1" applyNumberFormat="1" applyFont="1" applyBorder="1" applyAlignment="1">
      <alignment horizontal="center"/>
    </xf>
    <xf numFmtId="0" fontId="3" fillId="0" borderId="5" xfId="2" applyFont="1" applyBorder="1" applyAlignment="1">
      <alignment horizontal="left"/>
    </xf>
    <xf numFmtId="3" fontId="3" fillId="0" borderId="7" xfId="2" applyNumberFormat="1" applyFont="1" applyBorder="1" applyAlignment="1">
      <alignment horizontal="center"/>
    </xf>
    <xf numFmtId="0" fontId="10" fillId="0" borderId="5" xfId="2" applyFont="1" applyBorder="1" applyAlignment="1">
      <alignment horizontal="left"/>
    </xf>
    <xf numFmtId="0" fontId="10" fillId="0" borderId="0" xfId="2" applyFont="1"/>
    <xf numFmtId="3" fontId="10" fillId="2" borderId="7" xfId="2" applyNumberFormat="1" applyFont="1" applyFill="1" applyBorder="1"/>
    <xf numFmtId="164" fontId="10" fillId="2" borderId="7" xfId="2" applyNumberFormat="1" applyFont="1" applyFill="1" applyBorder="1"/>
    <xf numFmtId="3" fontId="2" fillId="2" borderId="7" xfId="2" applyNumberFormat="1" applyFont="1" applyFill="1" applyBorder="1" applyAlignment="1">
      <alignment horizontal="center"/>
    </xf>
    <xf numFmtId="164" fontId="4" fillId="0" borderId="7" xfId="2" applyNumberFormat="1" applyFont="1" applyBorder="1"/>
    <xf numFmtId="164" fontId="4" fillId="2" borderId="7" xfId="2" applyNumberFormat="1" applyFont="1" applyFill="1" applyBorder="1" applyAlignment="1">
      <alignment horizontal="center"/>
    </xf>
    <xf numFmtId="3" fontId="4" fillId="0" borderId="0" xfId="2" applyNumberFormat="1" applyFont="1"/>
    <xf numFmtId="165" fontId="4" fillId="0" borderId="0" xfId="2" applyNumberFormat="1" applyFont="1"/>
    <xf numFmtId="164" fontId="4" fillId="0" borderId="0" xfId="2" applyNumberFormat="1" applyFont="1"/>
    <xf numFmtId="0" fontId="4" fillId="0" borderId="9" xfId="2" applyFont="1" applyBorder="1" applyAlignment="1">
      <alignment horizontal="center"/>
    </xf>
    <xf numFmtId="0" fontId="4" fillId="0" borderId="10" xfId="2" applyFont="1" applyBorder="1"/>
    <xf numFmtId="0" fontId="4" fillId="0" borderId="11" xfId="2" applyFont="1" applyBorder="1"/>
    <xf numFmtId="3" fontId="4" fillId="0" borderId="12" xfId="2" applyNumberFormat="1" applyFont="1" applyBorder="1"/>
    <xf numFmtId="164" fontId="4" fillId="2" borderId="12" xfId="2" applyNumberFormat="1" applyFont="1" applyFill="1" applyBorder="1"/>
    <xf numFmtId="0" fontId="3" fillId="0" borderId="0" xfId="2" applyFont="1" applyAlignment="1">
      <alignment horizontal="left"/>
    </xf>
    <xf numFmtId="164" fontId="4" fillId="2" borderId="0" xfId="2" applyNumberFormat="1" applyFont="1" applyFill="1"/>
    <xf numFmtId="3" fontId="3" fillId="0" borderId="3" xfId="2" applyNumberFormat="1" applyFont="1" applyBorder="1"/>
    <xf numFmtId="0" fontId="4" fillId="0" borderId="13" xfId="2" applyFont="1" applyBorder="1"/>
    <xf numFmtId="0" fontId="4" fillId="0" borderId="14" xfId="2" applyFont="1" applyBorder="1"/>
    <xf numFmtId="0" fontId="4" fillId="0" borderId="15" xfId="2" applyFont="1" applyBorder="1"/>
    <xf numFmtId="3" fontId="4" fillId="0" borderId="8" xfId="2" applyNumberFormat="1" applyFont="1" applyBorder="1" applyAlignment="1">
      <alignment horizontal="center"/>
    </xf>
    <xf numFmtId="0" fontId="2" fillId="0" borderId="5" xfId="2" applyFont="1" applyBorder="1"/>
    <xf numFmtId="9" fontId="2" fillId="0" borderId="0" xfId="2" applyNumberFormat="1" applyFont="1"/>
    <xf numFmtId="3" fontId="4" fillId="0" borderId="7" xfId="2" applyNumberFormat="1" applyFont="1" applyBorder="1"/>
    <xf numFmtId="0" fontId="4" fillId="2" borderId="9" xfId="2" applyFont="1" applyFill="1" applyBorder="1" applyAlignment="1">
      <alignment horizontal="center"/>
    </xf>
    <xf numFmtId="0" fontId="4" fillId="2" borderId="10" xfId="2" applyFont="1" applyFill="1" applyBorder="1"/>
    <xf numFmtId="0" fontId="4" fillId="2" borderId="11" xfId="2" applyFont="1" applyFill="1" applyBorder="1"/>
    <xf numFmtId="3" fontId="4" fillId="2" borderId="12" xfId="2" applyNumberFormat="1" applyFont="1" applyFill="1" applyBorder="1"/>
    <xf numFmtId="0" fontId="2" fillId="2" borderId="0" xfId="2" applyFont="1" applyFill="1"/>
    <xf numFmtId="164" fontId="3" fillId="2" borderId="19" xfId="2" applyNumberFormat="1" applyFont="1" applyFill="1" applyBorder="1"/>
    <xf numFmtId="0" fontId="3" fillId="0" borderId="0" xfId="2" applyFont="1" applyAlignment="1">
      <alignment horizontal="center"/>
    </xf>
    <xf numFmtId="3" fontId="3" fillId="2" borderId="0" xfId="2" applyNumberFormat="1" applyFont="1" applyFill="1"/>
    <xf numFmtId="14" fontId="9" fillId="3" borderId="2" xfId="2" applyNumberFormat="1" applyFont="1" applyFill="1" applyBorder="1" applyAlignment="1">
      <alignment horizontal="center"/>
    </xf>
    <xf numFmtId="0" fontId="3" fillId="4" borderId="13" xfId="2" applyFont="1" applyFill="1" applyBorder="1"/>
    <xf numFmtId="0" fontId="4" fillId="4" borderId="14" xfId="2" applyFont="1" applyFill="1" applyBorder="1"/>
    <xf numFmtId="0" fontId="4" fillId="4" borderId="15" xfId="2" applyFont="1" applyFill="1" applyBorder="1"/>
    <xf numFmtId="3" fontId="3" fillId="2" borderId="8" xfId="2" applyNumberFormat="1" applyFont="1" applyFill="1" applyBorder="1"/>
    <xf numFmtId="164" fontId="3" fillId="2" borderId="8" xfId="2" applyNumberFormat="1" applyFont="1" applyFill="1" applyBorder="1"/>
    <xf numFmtId="0" fontId="3" fillId="0" borderId="0" xfId="2" applyFont="1" applyAlignment="1">
      <alignment horizontal="right"/>
    </xf>
    <xf numFmtId="0" fontId="10" fillId="0" borderId="0" xfId="2" applyFont="1" applyAlignment="1">
      <alignment horizontal="right"/>
    </xf>
    <xf numFmtId="0" fontId="10" fillId="0" borderId="0" xfId="2" applyFont="1" applyAlignment="1">
      <alignment horizontal="left"/>
    </xf>
    <xf numFmtId="0" fontId="4" fillId="0" borderId="9" xfId="2" applyFont="1" applyBorder="1"/>
    <xf numFmtId="0" fontId="4" fillId="0" borderId="10" xfId="2" applyFont="1" applyBorder="1" applyAlignment="1">
      <alignment horizontal="center"/>
    </xf>
    <xf numFmtId="0" fontId="3" fillId="0" borderId="1" xfId="2" applyFont="1" applyBorder="1"/>
    <xf numFmtId="3" fontId="4" fillId="0" borderId="8" xfId="2" applyNumberFormat="1" applyFont="1" applyBorder="1"/>
    <xf numFmtId="0" fontId="10" fillId="0" borderId="5" xfId="2" applyFont="1" applyBorder="1"/>
    <xf numFmtId="0" fontId="10" fillId="0" borderId="6" xfId="2" applyFont="1" applyBorder="1"/>
    <xf numFmtId="3" fontId="10" fillId="2" borderId="7" xfId="2" applyNumberFormat="1" applyFont="1" applyFill="1" applyBorder="1" applyAlignment="1">
      <alignment horizontal="center"/>
    </xf>
    <xf numFmtId="164" fontId="10" fillId="0" borderId="0" xfId="2" applyNumberFormat="1" applyFont="1"/>
    <xf numFmtId="0" fontId="3" fillId="0" borderId="6" xfId="2" applyFont="1" applyBorder="1"/>
    <xf numFmtId="0" fontId="2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4" fontId="2" fillId="0" borderId="0" xfId="2" applyNumberFormat="1" applyFont="1"/>
    <xf numFmtId="3" fontId="3" fillId="0" borderId="7" xfId="2" applyNumberFormat="1" applyFont="1" applyBorder="1"/>
    <xf numFmtId="0" fontId="3" fillId="0" borderId="9" xfId="2" applyFont="1" applyBorder="1"/>
    <xf numFmtId="0" fontId="3" fillId="0" borderId="10" xfId="2" applyFont="1" applyBorder="1" applyAlignment="1">
      <alignment horizontal="left"/>
    </xf>
    <xf numFmtId="0" fontId="3" fillId="0" borderId="10" xfId="2" applyFont="1" applyBorder="1"/>
    <xf numFmtId="0" fontId="3" fillId="0" borderId="11" xfId="2" applyFont="1" applyBorder="1"/>
    <xf numFmtId="3" fontId="3" fillId="0" borderId="12" xfId="2" applyNumberFormat="1" applyFont="1" applyBorder="1" applyAlignment="1">
      <alignment horizontal="center"/>
    </xf>
    <xf numFmtId="164" fontId="3" fillId="2" borderId="12" xfId="2" applyNumberFormat="1" applyFont="1" applyFill="1" applyBorder="1"/>
    <xf numFmtId="0" fontId="4" fillId="0" borderId="0" xfId="2" applyFont="1" applyAlignment="1">
      <alignment horizontal="center"/>
    </xf>
    <xf numFmtId="3" fontId="3" fillId="0" borderId="3" xfId="2" applyNumberFormat="1" applyFont="1" applyBorder="1" applyAlignment="1">
      <alignment horizontal="center"/>
    </xf>
    <xf numFmtId="0" fontId="4" fillId="2" borderId="9" xfId="2" applyFont="1" applyFill="1" applyBorder="1"/>
    <xf numFmtId="0" fontId="3" fillId="2" borderId="10" xfId="2" applyFont="1" applyFill="1" applyBorder="1" applyAlignment="1">
      <alignment horizontal="left"/>
    </xf>
    <xf numFmtId="0" fontId="4" fillId="2" borderId="10" xfId="2" applyFont="1" applyFill="1" applyBorder="1" applyAlignment="1">
      <alignment horizontal="left"/>
    </xf>
    <xf numFmtId="3" fontId="3" fillId="2" borderId="12" xfId="2" applyNumberFormat="1" applyFont="1" applyFill="1" applyBorder="1"/>
    <xf numFmtId="3" fontId="3" fillId="2" borderId="0" xfId="2" applyNumberFormat="1" applyFont="1" applyFill="1" applyAlignment="1">
      <alignment horizontal="center"/>
    </xf>
    <xf numFmtId="164" fontId="3" fillId="2" borderId="0" xfId="2" applyNumberFormat="1" applyFont="1" applyFill="1"/>
    <xf numFmtId="3" fontId="2" fillId="2" borderId="0" xfId="2" applyNumberFormat="1" applyFont="1" applyFill="1"/>
    <xf numFmtId="0" fontId="2" fillId="0" borderId="0" xfId="4" applyFont="1"/>
    <xf numFmtId="0" fontId="11" fillId="0" borderId="0" xfId="4"/>
    <xf numFmtId="4" fontId="2" fillId="2" borderId="0" xfId="4" applyNumberFormat="1" applyFont="1" applyFill="1"/>
    <xf numFmtId="3" fontId="2" fillId="2" borderId="0" xfId="4" applyNumberFormat="1" applyFont="1" applyFill="1"/>
    <xf numFmtId="164" fontId="2" fillId="2" borderId="0" xfId="4" applyNumberFormat="1" applyFont="1" applyFill="1"/>
    <xf numFmtId="0" fontId="2" fillId="2" borderId="0" xfId="4" applyFont="1" applyFill="1"/>
    <xf numFmtId="0" fontId="10" fillId="0" borderId="0" xfId="4" applyFont="1"/>
    <xf numFmtId="4" fontId="10" fillId="2" borderId="0" xfId="4" applyNumberFormat="1" applyFont="1" applyFill="1"/>
    <xf numFmtId="3" fontId="10" fillId="2" borderId="0" xfId="4" applyNumberFormat="1" applyFont="1" applyFill="1"/>
    <xf numFmtId="4" fontId="2" fillId="2" borderId="0" xfId="2" applyNumberFormat="1" applyFont="1" applyFill="1"/>
    <xf numFmtId="0" fontId="12" fillId="0" borderId="0" xfId="2" applyFont="1"/>
    <xf numFmtId="3" fontId="2" fillId="0" borderId="0" xfId="2" applyNumberFormat="1" applyFont="1" applyAlignment="1">
      <alignment horizontal="right"/>
    </xf>
    <xf numFmtId="3" fontId="4" fillId="2" borderId="0" xfId="2" applyNumberFormat="1" applyFont="1" applyFill="1" applyAlignment="1">
      <alignment horizontal="center"/>
    </xf>
    <xf numFmtId="3" fontId="4" fillId="2" borderId="0" xfId="2" applyNumberFormat="1" applyFont="1" applyFill="1"/>
    <xf numFmtId="0" fontId="7" fillId="0" borderId="0" xfId="2" applyFont="1" applyAlignment="1">
      <alignment horizontal="right"/>
    </xf>
    <xf numFmtId="3" fontId="6" fillId="2" borderId="0" xfId="2" applyNumberFormat="1" applyFont="1" applyFill="1"/>
    <xf numFmtId="3" fontId="13" fillId="0" borderId="0" xfId="2" applyNumberFormat="1" applyFont="1" applyAlignment="1">
      <alignment horizontal="center"/>
    </xf>
    <xf numFmtId="3" fontId="3" fillId="0" borderId="0" xfId="2" applyNumberFormat="1" applyFont="1" applyAlignment="1">
      <alignment horizontal="center"/>
    </xf>
    <xf numFmtId="3" fontId="8" fillId="3" borderId="1" xfId="2" applyNumberFormat="1" applyFont="1" applyFill="1" applyBorder="1"/>
    <xf numFmtId="3" fontId="8" fillId="3" borderId="2" xfId="2" applyNumberFormat="1" applyFont="1" applyFill="1" applyBorder="1"/>
    <xf numFmtId="3" fontId="9" fillId="3" borderId="2" xfId="2" applyNumberFormat="1" applyFont="1" applyFill="1" applyBorder="1" applyAlignment="1">
      <alignment horizontal="center"/>
    </xf>
    <xf numFmtId="3" fontId="9" fillId="3" borderId="2" xfId="3" applyNumberFormat="1" applyFont="1" applyFill="1" applyBorder="1" applyAlignment="1">
      <alignment horizontal="center"/>
    </xf>
    <xf numFmtId="3" fontId="9" fillId="3" borderId="3" xfId="3" applyNumberFormat="1" applyFont="1" applyFill="1" applyBorder="1" applyAlignment="1">
      <alignment horizontal="center"/>
    </xf>
    <xf numFmtId="3" fontId="4" fillId="0" borderId="0" xfId="3" applyNumberFormat="1" applyFont="1"/>
    <xf numFmtId="3" fontId="4" fillId="0" borderId="13" xfId="2" applyNumberFormat="1" applyFont="1" applyBorder="1"/>
    <xf numFmtId="3" fontId="4" fillId="0" borderId="14" xfId="2" applyNumberFormat="1" applyFont="1" applyBorder="1"/>
    <xf numFmtId="3" fontId="4" fillId="2" borderId="14" xfId="2" applyNumberFormat="1" applyFont="1" applyFill="1" applyBorder="1"/>
    <xf numFmtId="3" fontId="4" fillId="2" borderId="15" xfId="2" applyNumberFormat="1" applyFont="1" applyFill="1" applyBorder="1"/>
    <xf numFmtId="3" fontId="3" fillId="2" borderId="5" xfId="2" applyNumberFormat="1" applyFont="1" applyFill="1" applyBorder="1" applyAlignment="1">
      <alignment horizontal="right"/>
    </xf>
    <xf numFmtId="3" fontId="14" fillId="2" borderId="0" xfId="2" applyNumberFormat="1" applyFont="1" applyFill="1"/>
    <xf numFmtId="3" fontId="4" fillId="2" borderId="6" xfId="2" applyNumberFormat="1" applyFont="1" applyFill="1" applyBorder="1"/>
    <xf numFmtId="3" fontId="4" fillId="0" borderId="5" xfId="2" applyNumberFormat="1" applyFont="1" applyBorder="1"/>
    <xf numFmtId="3" fontId="4" fillId="0" borderId="6" xfId="2" applyNumberFormat="1" applyFont="1" applyBorder="1"/>
    <xf numFmtId="3" fontId="3" fillId="0" borderId="5" xfId="2" applyNumberFormat="1" applyFont="1" applyBorder="1" applyAlignment="1">
      <alignment horizontal="left"/>
    </xf>
    <xf numFmtId="3" fontId="3" fillId="0" borderId="0" xfId="2" applyNumberFormat="1" applyFont="1"/>
    <xf numFmtId="165" fontId="3" fillId="2" borderId="7" xfId="2" applyNumberFormat="1" applyFont="1" applyFill="1" applyBorder="1"/>
    <xf numFmtId="9" fontId="4" fillId="0" borderId="0" xfId="2" applyNumberFormat="1" applyFont="1"/>
    <xf numFmtId="3" fontId="4" fillId="0" borderId="5" xfId="2" applyNumberFormat="1" applyFont="1" applyBorder="1" applyAlignment="1">
      <alignment horizontal="right"/>
    </xf>
    <xf numFmtId="3" fontId="4" fillId="0" borderId="0" xfId="2" applyNumberFormat="1" applyFont="1" applyAlignment="1">
      <alignment horizontal="right"/>
    </xf>
    <xf numFmtId="165" fontId="4" fillId="2" borderId="7" xfId="2" applyNumberFormat="1" applyFont="1" applyFill="1" applyBorder="1"/>
    <xf numFmtId="9" fontId="4" fillId="0" borderId="0" xfId="1" applyFont="1"/>
    <xf numFmtId="3" fontId="2" fillId="0" borderId="5" xfId="2" applyNumberFormat="1" applyFont="1" applyBorder="1" applyAlignment="1">
      <alignment horizontal="right"/>
    </xf>
    <xf numFmtId="3" fontId="2" fillId="0" borderId="0" xfId="2" applyNumberFormat="1" applyFont="1"/>
    <xf numFmtId="3" fontId="2" fillId="0" borderId="6" xfId="2" applyNumberFormat="1" applyFont="1" applyBorder="1"/>
    <xf numFmtId="3" fontId="2" fillId="0" borderId="7" xfId="2" applyNumberFormat="1" applyFont="1" applyBorder="1"/>
    <xf numFmtId="3" fontId="2" fillId="0" borderId="0" xfId="3" applyNumberFormat="1" applyFont="1"/>
    <xf numFmtId="3" fontId="3" fillId="0" borderId="0" xfId="2" applyNumberFormat="1" applyFont="1" applyAlignment="1">
      <alignment horizontal="left"/>
    </xf>
    <xf numFmtId="3" fontId="3" fillId="0" borderId="7" xfId="2" quotePrefix="1" applyNumberFormat="1" applyFont="1" applyBorder="1" applyAlignment="1">
      <alignment horizontal="center"/>
    </xf>
    <xf numFmtId="3" fontId="10" fillId="0" borderId="5" xfId="2" applyNumberFormat="1" applyFont="1" applyBorder="1" applyAlignment="1">
      <alignment horizontal="left"/>
    </xf>
    <xf numFmtId="3" fontId="10" fillId="0" borderId="0" xfId="2" applyNumberFormat="1" applyFont="1"/>
    <xf numFmtId="3" fontId="10" fillId="0" borderId="7" xfId="2" applyNumberFormat="1" applyFont="1" applyBorder="1"/>
    <xf numFmtId="164" fontId="3" fillId="2" borderId="7" xfId="2" applyNumberFormat="1" applyFont="1" applyFill="1" applyBorder="1" applyAlignment="1">
      <alignment horizontal="center"/>
    </xf>
    <xf numFmtId="3" fontId="2" fillId="0" borderId="7" xfId="2" applyNumberFormat="1" applyFont="1" applyBorder="1" applyAlignment="1">
      <alignment horizontal="center"/>
    </xf>
    <xf numFmtId="165" fontId="2" fillId="2" borderId="7" xfId="2" applyNumberFormat="1" applyFont="1" applyFill="1" applyBorder="1"/>
    <xf numFmtId="3" fontId="4" fillId="0" borderId="0" xfId="2" applyNumberFormat="1" applyFont="1" applyAlignment="1">
      <alignment horizontal="center"/>
    </xf>
    <xf numFmtId="165" fontId="4" fillId="0" borderId="7" xfId="2" applyNumberFormat="1" applyFont="1" applyBorder="1"/>
    <xf numFmtId="3" fontId="16" fillId="2" borderId="1" xfId="2" applyNumberFormat="1" applyFont="1" applyFill="1" applyBorder="1" applyAlignment="1">
      <alignment horizontal="right"/>
    </xf>
    <xf numFmtId="3" fontId="3" fillId="2" borderId="2" xfId="2" applyNumberFormat="1" applyFont="1" applyFill="1" applyBorder="1"/>
    <xf numFmtId="3" fontId="17" fillId="2" borderId="2" xfId="2" applyNumberFormat="1" applyFont="1" applyFill="1" applyBorder="1"/>
    <xf numFmtId="3" fontId="17" fillId="2" borderId="3" xfId="2" applyNumberFormat="1" applyFont="1" applyFill="1" applyBorder="1"/>
    <xf numFmtId="3" fontId="3" fillId="0" borderId="4" xfId="2" applyNumberFormat="1" applyFont="1" applyBorder="1" applyAlignment="1">
      <alignment horizontal="center"/>
    </xf>
    <xf numFmtId="165" fontId="3" fillId="2" borderId="4" xfId="2" applyNumberFormat="1" applyFont="1" applyFill="1" applyBorder="1"/>
    <xf numFmtId="10" fontId="4" fillId="0" borderId="0" xfId="1" applyNumberFormat="1" applyFont="1"/>
    <xf numFmtId="3" fontId="2" fillId="0" borderId="0" xfId="3" applyNumberFormat="1" applyFont="1" applyAlignment="1">
      <alignment horizontal="right"/>
    </xf>
    <xf numFmtId="3" fontId="2" fillId="0" borderId="5" xfId="3" applyNumberFormat="1" applyFont="1" applyBorder="1" applyAlignment="1">
      <alignment horizontal="right"/>
    </xf>
    <xf numFmtId="3" fontId="10" fillId="0" borderId="0" xfId="3" applyNumberFormat="1" applyFont="1" applyAlignment="1">
      <alignment horizontal="left"/>
    </xf>
    <xf numFmtId="3" fontId="10" fillId="0" borderId="0" xfId="3" applyNumberFormat="1" applyFont="1"/>
    <xf numFmtId="3" fontId="10" fillId="0" borderId="6" xfId="3" applyNumberFormat="1" applyFont="1" applyBorder="1"/>
    <xf numFmtId="3" fontId="10" fillId="0" borderId="7" xfId="3" applyNumberFormat="1" applyFont="1" applyBorder="1" applyAlignment="1">
      <alignment horizontal="center"/>
    </xf>
    <xf numFmtId="164" fontId="10" fillId="2" borderId="7" xfId="3" applyNumberFormat="1" applyFont="1" applyFill="1" applyBorder="1"/>
    <xf numFmtId="164" fontId="2" fillId="2" borderId="7" xfId="3" applyNumberFormat="1" applyFont="1" applyFill="1" applyBorder="1"/>
    <xf numFmtId="3" fontId="2" fillId="0" borderId="6" xfId="3" applyNumberFormat="1" applyFont="1" applyBorder="1"/>
    <xf numFmtId="3" fontId="2" fillId="0" borderId="7" xfId="3" applyNumberFormat="1" applyFont="1" applyBorder="1"/>
    <xf numFmtId="3" fontId="10" fillId="0" borderId="7" xfId="3" applyNumberFormat="1" applyFont="1" applyBorder="1"/>
    <xf numFmtId="3" fontId="2" fillId="0" borderId="7" xfId="3" applyNumberFormat="1" applyFont="1" applyBorder="1" applyAlignment="1">
      <alignment horizontal="center"/>
    </xf>
    <xf numFmtId="3" fontId="4" fillId="0" borderId="5" xfId="3" applyNumberFormat="1" applyFont="1" applyBorder="1" applyAlignment="1">
      <alignment horizontal="right"/>
    </xf>
    <xf numFmtId="3" fontId="3" fillId="0" borderId="0" xfId="3" applyNumberFormat="1" applyFont="1" applyAlignment="1">
      <alignment horizontal="left"/>
    </xf>
    <xf numFmtId="3" fontId="3" fillId="0" borderId="0" xfId="3" applyNumberFormat="1" applyFont="1"/>
    <xf numFmtId="3" fontId="3" fillId="0" borderId="6" xfId="3" applyNumberFormat="1" applyFont="1" applyBorder="1"/>
    <xf numFmtId="3" fontId="3" fillId="0" borderId="7" xfId="3" applyNumberFormat="1" applyFont="1" applyBorder="1" applyAlignment="1">
      <alignment horizontal="center"/>
    </xf>
    <xf numFmtId="164" fontId="3" fillId="2" borderId="7" xfId="3" applyNumberFormat="1" applyFont="1" applyFill="1" applyBorder="1"/>
    <xf numFmtId="164" fontId="4" fillId="2" borderId="7" xfId="3" applyNumberFormat="1" applyFont="1" applyFill="1" applyBorder="1"/>
    <xf numFmtId="3" fontId="4" fillId="2" borderId="5" xfId="2" applyNumberFormat="1" applyFont="1" applyFill="1" applyBorder="1"/>
    <xf numFmtId="3" fontId="3" fillId="2" borderId="0" xfId="2" applyNumberFormat="1" applyFont="1" applyFill="1" applyAlignment="1">
      <alignment horizontal="left"/>
    </xf>
    <xf numFmtId="3" fontId="4" fillId="2" borderId="0" xfId="2" applyNumberFormat="1" applyFont="1" applyFill="1" applyAlignment="1">
      <alignment horizontal="left"/>
    </xf>
    <xf numFmtId="3" fontId="2" fillId="2" borderId="5" xfId="2" applyNumberFormat="1" applyFont="1" applyFill="1" applyBorder="1"/>
    <xf numFmtId="3" fontId="10" fillId="2" borderId="0" xfId="2" applyNumberFormat="1" applyFont="1" applyFill="1" applyAlignment="1">
      <alignment horizontal="left"/>
    </xf>
    <xf numFmtId="3" fontId="2" fillId="2" borderId="6" xfId="2" applyNumberFormat="1" applyFont="1" applyFill="1" applyBorder="1"/>
    <xf numFmtId="3" fontId="16" fillId="2" borderId="13" xfId="2" applyNumberFormat="1" applyFont="1" applyFill="1" applyBorder="1" applyAlignment="1">
      <alignment horizontal="right"/>
    </xf>
    <xf numFmtId="3" fontId="17" fillId="2" borderId="0" xfId="2" applyNumberFormat="1" applyFont="1" applyFill="1"/>
    <xf numFmtId="3" fontId="17" fillId="2" borderId="6" xfId="2" applyNumberFormat="1" applyFont="1" applyFill="1" applyBorder="1"/>
    <xf numFmtId="165" fontId="4" fillId="2" borderId="8" xfId="2" applyNumberFormat="1" applyFont="1" applyFill="1" applyBorder="1"/>
    <xf numFmtId="3" fontId="16" fillId="2" borderId="9" xfId="2" applyNumberFormat="1" applyFont="1" applyFill="1" applyBorder="1" applyAlignment="1">
      <alignment horizontal="right"/>
    </xf>
    <xf numFmtId="3" fontId="3" fillId="2" borderId="10" xfId="2" applyNumberFormat="1" applyFont="1" applyFill="1" applyBorder="1"/>
    <xf numFmtId="3" fontId="4" fillId="0" borderId="10" xfId="2" applyNumberFormat="1" applyFont="1" applyBorder="1"/>
    <xf numFmtId="3" fontId="17" fillId="2" borderId="10" xfId="2" applyNumberFormat="1" applyFont="1" applyFill="1" applyBorder="1"/>
    <xf numFmtId="3" fontId="17" fillId="2" borderId="11" xfId="2" applyNumberFormat="1" applyFont="1" applyFill="1" applyBorder="1"/>
    <xf numFmtId="165" fontId="4" fillId="2" borderId="12" xfId="2" applyNumberFormat="1" applyFont="1" applyFill="1" applyBorder="1"/>
    <xf numFmtId="3" fontId="16" fillId="2" borderId="9" xfId="2" applyNumberFormat="1" applyFont="1" applyFill="1" applyBorder="1"/>
    <xf numFmtId="3" fontId="4" fillId="2" borderId="10" xfId="2" applyNumberFormat="1" applyFont="1" applyFill="1" applyBorder="1"/>
    <xf numFmtId="3" fontId="3" fillId="0" borderId="12" xfId="2" applyNumberFormat="1" applyFont="1" applyBorder="1"/>
    <xf numFmtId="0" fontId="1" fillId="0" borderId="0" xfId="2"/>
    <xf numFmtId="0" fontId="7" fillId="2" borderId="0" xfId="2" applyFont="1" applyFill="1"/>
    <xf numFmtId="0" fontId="2" fillId="2" borderId="0" xfId="2" applyFont="1" applyFill="1" applyAlignment="1">
      <alignment horizontal="center"/>
    </xf>
    <xf numFmtId="0" fontId="22" fillId="3" borderId="2" xfId="2" applyFont="1" applyFill="1" applyBorder="1"/>
    <xf numFmtId="0" fontId="23" fillId="3" borderId="2" xfId="2" applyFont="1" applyFill="1" applyBorder="1"/>
    <xf numFmtId="0" fontId="23" fillId="3" borderId="2" xfId="2" applyFont="1" applyFill="1" applyBorder="1" applyAlignment="1">
      <alignment horizontal="center"/>
    </xf>
    <xf numFmtId="14" fontId="23" fillId="3" borderId="2" xfId="2" applyNumberFormat="1" applyFont="1" applyFill="1" applyBorder="1" applyAlignment="1">
      <alignment horizontal="center"/>
    </xf>
    <xf numFmtId="0" fontId="10" fillId="2" borderId="0" xfId="2" applyFont="1" applyFill="1" applyAlignment="1">
      <alignment horizontal="center"/>
    </xf>
    <xf numFmtId="4" fontId="10" fillId="2" borderId="0" xfId="2" applyNumberFormat="1" applyFont="1" applyFill="1" applyAlignment="1">
      <alignment horizontal="center"/>
    </xf>
    <xf numFmtId="0" fontId="2" fillId="0" borderId="1" xfId="2" applyFont="1" applyBorder="1"/>
    <xf numFmtId="0" fontId="10" fillId="0" borderId="2" xfId="2" applyFont="1" applyBorder="1"/>
    <xf numFmtId="0" fontId="2" fillId="0" borderId="2" xfId="2" applyFont="1" applyBorder="1"/>
    <xf numFmtId="0" fontId="2" fillId="2" borderId="2" xfId="2" applyFont="1" applyFill="1" applyBorder="1"/>
    <xf numFmtId="3" fontId="10" fillId="2" borderId="3" xfId="2" applyNumberFormat="1" applyFont="1" applyFill="1" applyBorder="1"/>
    <xf numFmtId="164" fontId="10" fillId="2" borderId="4" xfId="2" applyNumberFormat="1" applyFont="1" applyFill="1" applyBorder="1"/>
    <xf numFmtId="164" fontId="10" fillId="2" borderId="0" xfId="2" applyNumberFormat="1" applyFont="1" applyFill="1"/>
    <xf numFmtId="164" fontId="2" fillId="0" borderId="8" xfId="2" applyNumberFormat="1" applyFont="1" applyBorder="1"/>
    <xf numFmtId="164" fontId="10" fillId="0" borderId="7" xfId="2" applyNumberFormat="1" applyFont="1" applyBorder="1"/>
    <xf numFmtId="164" fontId="2" fillId="0" borderId="7" xfId="2" applyNumberFormat="1" applyFont="1" applyBorder="1"/>
    <xf numFmtId="3" fontId="10" fillId="2" borderId="7" xfId="2" quotePrefix="1" applyNumberFormat="1" applyFont="1" applyFill="1" applyBorder="1" applyAlignment="1">
      <alignment horizontal="center"/>
    </xf>
    <xf numFmtId="165" fontId="2" fillId="0" borderId="0" xfId="2" applyNumberFormat="1" applyFont="1"/>
    <xf numFmtId="0" fontId="2" fillId="0" borderId="9" xfId="2" applyFont="1" applyBorder="1" applyAlignment="1">
      <alignment horizontal="center"/>
    </xf>
    <xf numFmtId="0" fontId="2" fillId="0" borderId="10" xfId="2" applyFont="1" applyBorder="1"/>
    <xf numFmtId="0" fontId="2" fillId="0" borderId="11" xfId="2" applyFont="1" applyBorder="1"/>
    <xf numFmtId="3" fontId="2" fillId="2" borderId="12" xfId="2" applyNumberFormat="1" applyFont="1" applyFill="1" applyBorder="1"/>
    <xf numFmtId="3" fontId="2" fillId="0" borderId="12" xfId="2" applyNumberFormat="1" applyFont="1" applyBorder="1"/>
    <xf numFmtId="164" fontId="10" fillId="0" borderId="4" xfId="2" applyNumberFormat="1" applyFont="1" applyBorder="1"/>
    <xf numFmtId="0" fontId="2" fillId="0" borderId="13" xfId="2" applyFont="1" applyBorder="1"/>
    <xf numFmtId="0" fontId="2" fillId="0" borderId="14" xfId="2" applyFont="1" applyBorder="1"/>
    <xf numFmtId="0" fontId="2" fillId="0" borderId="15" xfId="2" applyFont="1" applyBorder="1"/>
    <xf numFmtId="3" fontId="2" fillId="2" borderId="8" xfId="2" applyNumberFormat="1" applyFont="1" applyFill="1" applyBorder="1"/>
    <xf numFmtId="3" fontId="24" fillId="0" borderId="0" xfId="2" applyNumberFormat="1" applyFont="1" applyAlignment="1">
      <alignment horizontal="right" vertical="center" wrapText="1"/>
    </xf>
    <xf numFmtId="3" fontId="24" fillId="0" borderId="20" xfId="2" applyNumberFormat="1" applyFont="1" applyBorder="1" applyAlignment="1">
      <alignment horizontal="right" vertical="center" wrapText="1"/>
    </xf>
    <xf numFmtId="3" fontId="24" fillId="0" borderId="21" xfId="2" applyNumberFormat="1" applyFont="1" applyBorder="1" applyAlignment="1">
      <alignment horizontal="right" vertical="center" wrapText="1"/>
    </xf>
    <xf numFmtId="164" fontId="2" fillId="0" borderId="7" xfId="2" applyNumberFormat="1" applyFont="1" applyBorder="1" applyAlignment="1">
      <alignment horizontal="center"/>
    </xf>
    <xf numFmtId="3" fontId="1" fillId="0" borderId="0" xfId="2" applyNumberFormat="1"/>
    <xf numFmtId="164" fontId="2" fillId="2" borderId="0" xfId="2" applyNumberFormat="1" applyFont="1" applyFill="1"/>
    <xf numFmtId="0" fontId="2" fillId="2" borderId="10" xfId="2" applyFont="1" applyFill="1" applyBorder="1"/>
    <xf numFmtId="0" fontId="2" fillId="2" borderId="11" xfId="2" applyFont="1" applyFill="1" applyBorder="1"/>
    <xf numFmtId="164" fontId="2" fillId="2" borderId="12" xfId="2" applyNumberFormat="1" applyFont="1" applyFill="1" applyBorder="1"/>
    <xf numFmtId="164" fontId="10" fillId="2" borderId="19" xfId="2" applyNumberFormat="1" applyFont="1" applyFill="1" applyBorder="1"/>
    <xf numFmtId="4" fontId="1" fillId="0" borderId="0" xfId="2" applyNumberFormat="1"/>
    <xf numFmtId="0" fontId="10" fillId="0" borderId="0" xfId="2" applyFont="1" applyAlignment="1">
      <alignment horizontal="center"/>
    </xf>
    <xf numFmtId="3" fontId="10" fillId="2" borderId="0" xfId="2" applyNumberFormat="1" applyFont="1" applyFill="1"/>
    <xf numFmtId="0" fontId="10" fillId="0" borderId="13" xfId="2" applyFont="1" applyBorder="1"/>
    <xf numFmtId="0" fontId="2" fillId="4" borderId="14" xfId="2" applyFont="1" applyFill="1" applyBorder="1"/>
    <xf numFmtId="0" fontId="2" fillId="4" borderId="15" xfId="2" applyFont="1" applyFill="1" applyBorder="1"/>
    <xf numFmtId="3" fontId="10" fillId="2" borderId="8" xfId="2" applyNumberFormat="1" applyFont="1" applyFill="1" applyBorder="1"/>
    <xf numFmtId="164" fontId="10" fillId="2" borderId="8" xfId="2" applyNumberFormat="1" applyFont="1" applyFill="1" applyBorder="1"/>
    <xf numFmtId="0" fontId="2" fillId="0" borderId="0" xfId="2" applyFont="1" applyAlignment="1">
      <alignment horizontal="center"/>
    </xf>
    <xf numFmtId="0" fontId="2" fillId="0" borderId="9" xfId="2" applyFont="1" applyBorder="1"/>
    <xf numFmtId="0" fontId="2" fillId="0" borderId="10" xfId="2" applyFont="1" applyBorder="1" applyAlignment="1">
      <alignment horizontal="center"/>
    </xf>
    <xf numFmtId="164" fontId="2" fillId="0" borderId="12" xfId="2" applyNumberFormat="1" applyFont="1" applyBorder="1"/>
    <xf numFmtId="164" fontId="2" fillId="0" borderId="7" xfId="2" applyNumberFormat="1" applyFont="1" applyBorder="1" applyAlignment="1">
      <alignment horizontal="right"/>
    </xf>
    <xf numFmtId="49" fontId="10" fillId="2" borderId="7" xfId="2" applyNumberFormat="1" applyFont="1" applyFill="1" applyBorder="1" applyAlignment="1">
      <alignment horizontal="center"/>
    </xf>
    <xf numFmtId="164" fontId="10" fillId="0" borderId="7" xfId="2" applyNumberFormat="1" applyFont="1" applyBorder="1" applyAlignment="1">
      <alignment horizontal="center"/>
    </xf>
    <xf numFmtId="0" fontId="10" fillId="0" borderId="9" xfId="2" applyFont="1" applyBorder="1"/>
    <xf numFmtId="0" fontId="10" fillId="0" borderId="10" xfId="2" applyFont="1" applyBorder="1" applyAlignment="1">
      <alignment horizontal="left"/>
    </xf>
    <xf numFmtId="0" fontId="10" fillId="0" borderId="10" xfId="2" applyFont="1" applyBorder="1"/>
    <xf numFmtId="0" fontId="10" fillId="0" borderId="11" xfId="2" applyFont="1" applyBorder="1"/>
    <xf numFmtId="3" fontId="10" fillId="2" borderId="12" xfId="2" applyNumberFormat="1" applyFont="1" applyFill="1" applyBorder="1"/>
    <xf numFmtId="164" fontId="10" fillId="0" borderId="12" xfId="2" applyNumberFormat="1" applyFont="1" applyBorder="1"/>
    <xf numFmtId="164" fontId="10" fillId="0" borderId="7" xfId="2" applyNumberFormat="1" applyFont="1" applyBorder="1" applyAlignment="1">
      <alignment horizontal="right"/>
    </xf>
    <xf numFmtId="0" fontId="10" fillId="2" borderId="10" xfId="2" applyFont="1" applyFill="1" applyBorder="1" applyAlignment="1">
      <alignment horizontal="left"/>
    </xf>
    <xf numFmtId="0" fontId="2" fillId="2" borderId="10" xfId="2" applyFont="1" applyFill="1" applyBorder="1" applyAlignment="1">
      <alignment horizontal="left"/>
    </xf>
    <xf numFmtId="164" fontId="10" fillId="2" borderId="12" xfId="2" applyNumberFormat="1" applyFont="1" applyFill="1" applyBorder="1"/>
    <xf numFmtId="0" fontId="25" fillId="0" borderId="0" xfId="6" applyFont="1" applyAlignment="1">
      <alignment horizontal="right"/>
    </xf>
    <xf numFmtId="0" fontId="25" fillId="0" borderId="0" xfId="6" applyFont="1" applyAlignment="1">
      <alignment horizontal="left"/>
    </xf>
    <xf numFmtId="0" fontId="25" fillId="0" borderId="0" xfId="6" applyFont="1"/>
    <xf numFmtId="3" fontId="26" fillId="0" borderId="0" xfId="2" applyNumberFormat="1" applyFont="1" applyAlignment="1">
      <alignment horizontal="center"/>
    </xf>
    <xf numFmtId="3" fontId="19" fillId="2" borderId="0" xfId="2" applyNumberFormat="1" applyFont="1" applyFill="1" applyAlignment="1">
      <alignment horizontal="center"/>
    </xf>
    <xf numFmtId="3" fontId="10" fillId="0" borderId="0" xfId="2" applyNumberFormat="1" applyFont="1" applyAlignment="1">
      <alignment horizontal="center"/>
    </xf>
    <xf numFmtId="3" fontId="22" fillId="3" borderId="1" xfId="2" applyNumberFormat="1" applyFont="1" applyFill="1" applyBorder="1"/>
    <xf numFmtId="3" fontId="22" fillId="3" borderId="2" xfId="2" applyNumberFormat="1" applyFont="1" applyFill="1" applyBorder="1"/>
    <xf numFmtId="3" fontId="18" fillId="3" borderId="2" xfId="2" applyNumberFormat="1" applyFont="1" applyFill="1" applyBorder="1" applyAlignment="1">
      <alignment horizontal="center"/>
    </xf>
    <xf numFmtId="3" fontId="23" fillId="3" borderId="2" xfId="2" applyNumberFormat="1" applyFont="1" applyFill="1" applyBorder="1" applyAlignment="1">
      <alignment horizontal="center"/>
    </xf>
    <xf numFmtId="14" fontId="23" fillId="3" borderId="3" xfId="2" applyNumberFormat="1" applyFont="1" applyFill="1" applyBorder="1" applyAlignment="1">
      <alignment horizontal="center"/>
    </xf>
    <xf numFmtId="3" fontId="2" fillId="0" borderId="13" xfId="2" applyNumberFormat="1" applyFont="1" applyBorder="1"/>
    <xf numFmtId="3" fontId="2" fillId="0" borderId="14" xfId="2" applyNumberFormat="1" applyFont="1" applyBorder="1"/>
    <xf numFmtId="3" fontId="2" fillId="2" borderId="14" xfId="2" applyNumberFormat="1" applyFont="1" applyFill="1" applyBorder="1"/>
    <xf numFmtId="3" fontId="2" fillId="2" borderId="15" xfId="2" applyNumberFormat="1" applyFont="1" applyFill="1" applyBorder="1"/>
    <xf numFmtId="3" fontId="2" fillId="0" borderId="8" xfId="2" applyNumberFormat="1" applyFont="1" applyBorder="1"/>
    <xf numFmtId="3" fontId="10" fillId="2" borderId="5" xfId="2" applyNumberFormat="1" applyFont="1" applyFill="1" applyBorder="1" applyAlignment="1">
      <alignment horizontal="right"/>
    </xf>
    <xf numFmtId="3" fontId="27" fillId="2" borderId="0" xfId="2" applyNumberFormat="1" applyFont="1" applyFill="1"/>
    <xf numFmtId="3" fontId="2" fillId="0" borderId="5" xfId="2" applyNumberFormat="1" applyFont="1" applyBorder="1"/>
    <xf numFmtId="3" fontId="10" fillId="0" borderId="7" xfId="2" applyNumberFormat="1" applyFont="1" applyBorder="1" applyAlignment="1">
      <alignment horizontal="center"/>
    </xf>
    <xf numFmtId="164" fontId="19" fillId="2" borderId="0" xfId="2" applyNumberFormat="1" applyFont="1" applyFill="1" applyAlignment="1">
      <alignment horizontal="center"/>
    </xf>
    <xf numFmtId="3" fontId="10" fillId="0" borderId="0" xfId="2" applyNumberFormat="1" applyFont="1" applyAlignment="1">
      <alignment horizontal="left"/>
    </xf>
    <xf numFmtId="10" fontId="2" fillId="0" borderId="0" xfId="2" applyNumberFormat="1" applyFont="1"/>
    <xf numFmtId="3" fontId="10" fillId="0" borderId="7" xfId="2" quotePrefix="1" applyNumberFormat="1" applyFont="1" applyBorder="1" applyAlignment="1">
      <alignment horizontal="center"/>
    </xf>
    <xf numFmtId="3" fontId="2" fillId="0" borderId="0" xfId="2" applyNumberFormat="1" applyFont="1" applyAlignment="1">
      <alignment horizontal="center"/>
    </xf>
    <xf numFmtId="3" fontId="21" fillId="2" borderId="1" xfId="2" applyNumberFormat="1" applyFont="1" applyFill="1" applyBorder="1" applyAlignment="1">
      <alignment horizontal="right"/>
    </xf>
    <xf numFmtId="3" fontId="10" fillId="2" borderId="2" xfId="2" applyNumberFormat="1" applyFont="1" applyFill="1" applyBorder="1"/>
    <xf numFmtId="3" fontId="20" fillId="2" borderId="2" xfId="2" applyNumberFormat="1" applyFont="1" applyFill="1" applyBorder="1"/>
    <xf numFmtId="3" fontId="20" fillId="2" borderId="3" xfId="2" applyNumberFormat="1" applyFont="1" applyFill="1" applyBorder="1"/>
    <xf numFmtId="3" fontId="19" fillId="2" borderId="2" xfId="2" applyNumberFormat="1" applyFont="1" applyFill="1" applyBorder="1" applyAlignment="1">
      <alignment horizontal="center"/>
    </xf>
    <xf numFmtId="3" fontId="10" fillId="0" borderId="4" xfId="2" applyNumberFormat="1" applyFont="1" applyBorder="1"/>
    <xf numFmtId="164" fontId="19" fillId="2" borderId="2" xfId="2" applyNumberFormat="1" applyFont="1" applyFill="1" applyBorder="1" applyAlignment="1">
      <alignment horizontal="center"/>
    </xf>
    <xf numFmtId="3" fontId="2" fillId="2" borderId="0" xfId="2" applyNumberFormat="1" applyFont="1" applyFill="1" applyAlignment="1">
      <alignment horizontal="left"/>
    </xf>
    <xf numFmtId="3" fontId="21" fillId="2" borderId="9" xfId="2" applyNumberFormat="1" applyFont="1" applyFill="1" applyBorder="1"/>
    <xf numFmtId="3" fontId="2" fillId="2" borderId="10" xfId="2" applyNumberFormat="1" applyFont="1" applyFill="1" applyBorder="1"/>
    <xf numFmtId="3" fontId="20" fillId="2" borderId="10" xfId="2" applyNumberFormat="1" applyFont="1" applyFill="1" applyBorder="1"/>
    <xf numFmtId="3" fontId="20" fillId="2" borderId="11" xfId="2" applyNumberFormat="1" applyFont="1" applyFill="1" applyBorder="1"/>
    <xf numFmtId="3" fontId="10" fillId="0" borderId="12" xfId="2" applyNumberFormat="1" applyFont="1" applyBorder="1"/>
    <xf numFmtId="3" fontId="3" fillId="2" borderId="16" xfId="2" applyNumberFormat="1" applyFont="1" applyFill="1" applyBorder="1" applyAlignment="1">
      <alignment horizontal="center"/>
    </xf>
    <xf numFmtId="3" fontId="3" fillId="2" borderId="17" xfId="2" applyNumberFormat="1" applyFont="1" applyFill="1" applyBorder="1" applyAlignment="1">
      <alignment horizontal="center"/>
    </xf>
    <xf numFmtId="3" fontId="3" fillId="2" borderId="18" xfId="2" applyNumberFormat="1" applyFont="1" applyFill="1" applyBorder="1" applyAlignment="1">
      <alignment horizontal="center"/>
    </xf>
    <xf numFmtId="3" fontId="10" fillId="2" borderId="16" xfId="2" applyNumberFormat="1" applyFont="1" applyFill="1" applyBorder="1" applyAlignment="1">
      <alignment horizontal="center"/>
    </xf>
    <xf numFmtId="3" fontId="10" fillId="2" borderId="17" xfId="2" applyNumberFormat="1" applyFont="1" applyFill="1" applyBorder="1" applyAlignment="1">
      <alignment horizontal="center"/>
    </xf>
    <xf numFmtId="3" fontId="10" fillId="2" borderId="18" xfId="2" applyNumberFormat="1" applyFont="1" applyFill="1" applyBorder="1" applyAlignment="1">
      <alignment horizontal="center"/>
    </xf>
  </cellXfs>
  <cellStyles count="7">
    <cellStyle name="Normal" xfId="0" builtinId="0"/>
    <cellStyle name="Normal 12" xfId="2" xr:uid="{6014563A-CF6C-4E4F-8240-D74ED0C8C5E4}"/>
    <cellStyle name="Normal 2" xfId="4" xr:uid="{A14CA7AA-1D29-42FF-A7C3-9B6EB58AE7FF}"/>
    <cellStyle name="Normal 2 2" xfId="6" xr:uid="{903731EC-09C9-4F34-81F9-37218E09DE2B}"/>
    <cellStyle name="Normal 3" xfId="5" xr:uid="{7134A37F-A2FC-4164-B4CD-9FBD4E2D11BE}"/>
    <cellStyle name="Normal 6" xfId="3" xr:uid="{253E0683-52B9-439F-981B-A0CC200BD798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AD93-758A-4766-A6BF-73A890F05051}">
  <sheetPr filterMode="1">
    <pageSetUpPr fitToPage="1"/>
  </sheetPr>
  <dimension ref="A2:S178"/>
  <sheetViews>
    <sheetView showGridLines="0" zoomScaleNormal="100" workbookViewId="0">
      <selection activeCell="T81" sqref="T81"/>
    </sheetView>
  </sheetViews>
  <sheetFormatPr baseColWidth="10" defaultColWidth="11.73046875" defaultRowHeight="13.15" x14ac:dyDescent="0.4"/>
  <cols>
    <col min="1" max="1" width="3.3984375" style="3" customWidth="1"/>
    <col min="2" max="2" width="2" style="3" customWidth="1"/>
    <col min="3" max="3" width="3.3984375" style="3" customWidth="1"/>
    <col min="4" max="4" width="2.59765625" style="3" customWidth="1"/>
    <col min="5" max="5" width="11.73046875" style="3" customWidth="1"/>
    <col min="6" max="6" width="17.1328125" style="3" customWidth="1"/>
    <col min="7" max="7" width="19.1328125" style="3" customWidth="1"/>
    <col min="8" max="10" width="15.3984375" style="4" customWidth="1"/>
    <col min="11" max="11" width="4.73046875" style="5" hidden="1" customWidth="1"/>
    <col min="12" max="12" width="11.73046875" style="3" customWidth="1"/>
    <col min="13" max="13" width="12.73046875" style="5" hidden="1" customWidth="1"/>
    <col min="14" max="14" width="11.73046875" style="5" hidden="1" customWidth="1"/>
    <col min="15" max="15" width="12.265625" style="5" hidden="1" customWidth="1"/>
    <col min="16" max="16" width="11.73046875" style="5" hidden="1" customWidth="1"/>
    <col min="17" max="19" width="0" style="5" hidden="1" customWidth="1"/>
    <col min="20" max="16384" width="11.73046875" style="3"/>
  </cols>
  <sheetData>
    <row r="2" spans="2:19" x14ac:dyDescent="0.4">
      <c r="B2" s="2" t="s">
        <v>0</v>
      </c>
    </row>
    <row r="3" spans="2:19" x14ac:dyDescent="0.4">
      <c r="B3" s="6"/>
    </row>
    <row r="4" spans="2:19" s="7" customFormat="1" ht="18" x14ac:dyDescent="0.55000000000000004">
      <c r="B4" s="7" t="s">
        <v>1</v>
      </c>
      <c r="H4" s="8"/>
      <c r="I4" s="8"/>
      <c r="J4" s="8"/>
      <c r="K4" s="9"/>
      <c r="M4" s="10"/>
      <c r="N4" s="10"/>
      <c r="O4" s="10"/>
      <c r="P4" s="10"/>
      <c r="Q4" s="10"/>
      <c r="R4" s="10"/>
      <c r="S4" s="10"/>
    </row>
    <row r="5" spans="2:19" x14ac:dyDescent="0.4">
      <c r="H5" s="11"/>
      <c r="I5" s="11"/>
    </row>
    <row r="6" spans="2:19" x14ac:dyDescent="0.4">
      <c r="B6" s="12"/>
      <c r="C6" s="13" t="s">
        <v>2</v>
      </c>
      <c r="D6" s="14"/>
      <c r="E6" s="14"/>
      <c r="F6" s="14"/>
      <c r="G6" s="14"/>
      <c r="H6" s="15" t="s">
        <v>3</v>
      </c>
      <c r="I6" s="16">
        <v>45657</v>
      </c>
      <c r="J6" s="16">
        <v>45291</v>
      </c>
      <c r="K6" s="17" t="s">
        <v>4</v>
      </c>
    </row>
    <row r="7" spans="2:19" x14ac:dyDescent="0.4">
      <c r="H7" s="18"/>
      <c r="I7" s="19"/>
      <c r="J7" s="20"/>
      <c r="K7" s="17" t="str">
        <f t="shared" ref="K7:K39" si="0">+IF(AND(I7="",J7=""),"T",IF(ABS(I7)+ABS(J7)&lt;&gt;0,1,0))</f>
        <v>T</v>
      </c>
    </row>
    <row r="8" spans="2:19" ht="16.5" customHeight="1" x14ac:dyDescent="0.4">
      <c r="B8" s="21"/>
      <c r="C8" s="22" t="s">
        <v>5</v>
      </c>
      <c r="D8" s="23"/>
      <c r="E8" s="23"/>
      <c r="F8" s="23"/>
      <c r="G8" s="23"/>
      <c r="H8" s="24"/>
      <c r="I8" s="25">
        <f>+SUM(I10,I16,I21,I24,I30,I32,I34)</f>
        <v>44723572</v>
      </c>
      <c r="J8" s="25">
        <f>+SUM(J10,J16,J21,J24,J30,J32,J34)</f>
        <v>31006744</v>
      </c>
      <c r="K8" s="17">
        <f t="shared" si="0"/>
        <v>1</v>
      </c>
      <c r="M8" s="26"/>
    </row>
    <row r="9" spans="2:19" ht="6" customHeight="1" x14ac:dyDescent="0.4">
      <c r="B9" s="27"/>
      <c r="G9" s="28"/>
      <c r="H9" s="29"/>
      <c r="I9" s="30"/>
      <c r="J9" s="30"/>
      <c r="K9" s="17" t="str">
        <f t="shared" si="0"/>
        <v>T</v>
      </c>
    </row>
    <row r="10" spans="2:19" x14ac:dyDescent="0.4">
      <c r="B10" s="31"/>
      <c r="C10" s="6" t="s">
        <v>6</v>
      </c>
      <c r="G10" s="28"/>
      <c r="H10" s="32"/>
      <c r="I10" s="33">
        <f>+SUM(I11:I14)</f>
        <v>3800507</v>
      </c>
      <c r="J10" s="33">
        <f>+SUM(J11:J14)</f>
        <v>6027057</v>
      </c>
      <c r="K10" s="17">
        <f t="shared" si="0"/>
        <v>1</v>
      </c>
    </row>
    <row r="11" spans="2:19" x14ac:dyDescent="0.4">
      <c r="B11" s="31"/>
      <c r="C11" s="34" t="s">
        <v>7</v>
      </c>
      <c r="D11" s="3" t="s">
        <v>8</v>
      </c>
      <c r="G11" s="28"/>
      <c r="H11" s="35">
        <v>5</v>
      </c>
      <c r="I11" s="36">
        <v>3759664</v>
      </c>
      <c r="J11" s="36">
        <v>5962692</v>
      </c>
      <c r="K11" s="17">
        <f t="shared" si="0"/>
        <v>1</v>
      </c>
    </row>
    <row r="12" spans="2:19" s="5" customFormat="1" hidden="1" x14ac:dyDescent="0.4">
      <c r="B12" s="37"/>
      <c r="C12" s="1" t="s">
        <v>9</v>
      </c>
      <c r="D12" s="5" t="s">
        <v>10</v>
      </c>
      <c r="G12" s="38"/>
      <c r="H12" s="39"/>
      <c r="I12" s="40">
        <v>0</v>
      </c>
      <c r="J12" s="40">
        <v>0</v>
      </c>
      <c r="K12" s="17">
        <f t="shared" si="0"/>
        <v>0</v>
      </c>
    </row>
    <row r="13" spans="2:19" s="5" customFormat="1" hidden="1" x14ac:dyDescent="0.4">
      <c r="B13" s="37"/>
      <c r="C13" s="1" t="s">
        <v>11</v>
      </c>
      <c r="D13" s="5" t="s">
        <v>12</v>
      </c>
      <c r="G13" s="38"/>
      <c r="H13" s="39"/>
      <c r="I13" s="40">
        <v>0</v>
      </c>
      <c r="J13" s="40">
        <v>0</v>
      </c>
      <c r="K13" s="17">
        <f t="shared" si="0"/>
        <v>0</v>
      </c>
    </row>
    <row r="14" spans="2:19" x14ac:dyDescent="0.4">
      <c r="B14" s="41"/>
      <c r="C14" s="34" t="s">
        <v>13</v>
      </c>
      <c r="D14" s="3" t="s">
        <v>14</v>
      </c>
      <c r="G14" s="28"/>
      <c r="H14" s="42">
        <v>9</v>
      </c>
      <c r="I14" s="36">
        <v>40843</v>
      </c>
      <c r="J14" s="36">
        <v>64365</v>
      </c>
      <c r="K14" s="17">
        <f t="shared" si="0"/>
        <v>1</v>
      </c>
    </row>
    <row r="15" spans="2:19" ht="6" customHeight="1" x14ac:dyDescent="0.4">
      <c r="B15" s="41"/>
      <c r="G15" s="28"/>
      <c r="H15" s="35"/>
      <c r="I15" s="36"/>
      <c r="J15" s="36"/>
      <c r="K15" s="17" t="str">
        <f t="shared" si="0"/>
        <v>T</v>
      </c>
    </row>
    <row r="16" spans="2:19" x14ac:dyDescent="0.4">
      <c r="B16" s="43"/>
      <c r="C16" s="6" t="s">
        <v>15</v>
      </c>
      <c r="G16" s="28"/>
      <c r="H16" s="44">
        <v>10</v>
      </c>
      <c r="I16" s="33">
        <f>+SUM(I17:I19)</f>
        <v>15681155</v>
      </c>
      <c r="J16" s="33">
        <f>+SUM(J17:J19)</f>
        <v>15723697</v>
      </c>
      <c r="K16" s="17">
        <f t="shared" si="0"/>
        <v>1</v>
      </c>
    </row>
    <row r="17" spans="1:11" x14ac:dyDescent="0.4">
      <c r="B17" s="41"/>
      <c r="C17" s="34" t="s">
        <v>7</v>
      </c>
      <c r="D17" s="3" t="s">
        <v>16</v>
      </c>
      <c r="G17" s="28"/>
      <c r="H17" s="35"/>
      <c r="I17" s="36">
        <v>4137648</v>
      </c>
      <c r="J17" s="36">
        <v>4152648</v>
      </c>
      <c r="K17" s="17">
        <f t="shared" si="0"/>
        <v>1</v>
      </c>
    </row>
    <row r="18" spans="1:11" x14ac:dyDescent="0.4">
      <c r="B18" s="41"/>
      <c r="C18" s="34" t="s">
        <v>9</v>
      </c>
      <c r="D18" s="3" t="s">
        <v>17</v>
      </c>
      <c r="G18" s="28"/>
      <c r="H18" s="35"/>
      <c r="I18" s="36">
        <v>10496178</v>
      </c>
      <c r="J18" s="36">
        <v>9441909</v>
      </c>
      <c r="K18" s="17">
        <f t="shared" si="0"/>
        <v>1</v>
      </c>
    </row>
    <row r="19" spans="1:11" x14ac:dyDescent="0.4">
      <c r="B19" s="41"/>
      <c r="C19" s="34" t="s">
        <v>11</v>
      </c>
      <c r="D19" s="3" t="s">
        <v>18</v>
      </c>
      <c r="G19" s="28"/>
      <c r="H19" s="35"/>
      <c r="I19" s="36">
        <v>1047329</v>
      </c>
      <c r="J19" s="36">
        <v>2129140</v>
      </c>
      <c r="K19" s="17">
        <f t="shared" si="0"/>
        <v>1</v>
      </c>
    </row>
    <row r="20" spans="1:11" ht="6" customHeight="1" x14ac:dyDescent="0.4">
      <c r="B20" s="41"/>
      <c r="G20" s="28"/>
      <c r="H20" s="35"/>
      <c r="I20" s="36"/>
      <c r="J20" s="36"/>
      <c r="K20" s="17" t="str">
        <f t="shared" si="0"/>
        <v>T</v>
      </c>
    </row>
    <row r="21" spans="1:11" s="5" customFormat="1" hidden="1" x14ac:dyDescent="0.4">
      <c r="B21" s="45"/>
      <c r="C21" s="46" t="s">
        <v>19</v>
      </c>
      <c r="G21" s="38"/>
      <c r="H21" s="47"/>
      <c r="I21" s="48">
        <v>0</v>
      </c>
      <c r="J21" s="48">
        <v>0</v>
      </c>
      <c r="K21" s="17">
        <f t="shared" si="0"/>
        <v>0</v>
      </c>
    </row>
    <row r="22" spans="1:11" s="5" customFormat="1" ht="6" hidden="1" customHeight="1" x14ac:dyDescent="0.4">
      <c r="B22" s="37"/>
      <c r="G22" s="38"/>
      <c r="H22" s="39"/>
      <c r="I22" s="40"/>
      <c r="J22" s="40"/>
      <c r="K22" s="17" t="str">
        <f t="shared" si="0"/>
        <v>T</v>
      </c>
    </row>
    <row r="23" spans="1:11" x14ac:dyDescent="0.4">
      <c r="B23" s="43"/>
      <c r="C23" s="6" t="s">
        <v>20</v>
      </c>
      <c r="G23" s="28"/>
      <c r="H23" s="35"/>
      <c r="I23" s="36"/>
      <c r="J23" s="36"/>
      <c r="K23" s="17" t="str">
        <f t="shared" si="0"/>
        <v>T</v>
      </c>
    </row>
    <row r="24" spans="1:11" x14ac:dyDescent="0.4">
      <c r="B24" s="43"/>
      <c r="C24" s="6" t="s">
        <v>21</v>
      </c>
      <c r="G24" s="28"/>
      <c r="H24" s="44"/>
      <c r="I24" s="33">
        <f>+SUM(I25:I28)</f>
        <v>22051334</v>
      </c>
      <c r="J24" s="33">
        <f>+SUM(J25:J28)</f>
        <v>5809993</v>
      </c>
      <c r="K24" s="17">
        <f t="shared" si="0"/>
        <v>1</v>
      </c>
    </row>
    <row r="25" spans="1:11" s="5" customFormat="1" hidden="1" x14ac:dyDescent="0.4">
      <c r="B25" s="37"/>
      <c r="C25" s="1" t="s">
        <v>7</v>
      </c>
      <c r="D25" s="5" t="s">
        <v>22</v>
      </c>
      <c r="G25" s="38"/>
      <c r="H25" s="49"/>
      <c r="I25" s="40">
        <v>0</v>
      </c>
      <c r="J25" s="40">
        <v>0</v>
      </c>
      <c r="K25" s="17">
        <f t="shared" si="0"/>
        <v>0</v>
      </c>
    </row>
    <row r="26" spans="1:11" x14ac:dyDescent="0.4">
      <c r="B26" s="41"/>
      <c r="C26" s="34" t="s">
        <v>9</v>
      </c>
      <c r="D26" s="3" t="s">
        <v>23</v>
      </c>
      <c r="G26" s="28"/>
      <c r="H26" s="35" t="s">
        <v>24</v>
      </c>
      <c r="I26" s="50">
        <v>22051334</v>
      </c>
      <c r="J26" s="36">
        <v>5297993</v>
      </c>
      <c r="K26" s="17">
        <f t="shared" si="0"/>
        <v>1</v>
      </c>
    </row>
    <row r="27" spans="1:11" s="5" customFormat="1" hidden="1" x14ac:dyDescent="0.4">
      <c r="B27" s="37"/>
      <c r="C27" s="1" t="s">
        <v>11</v>
      </c>
      <c r="D27" s="5" t="s">
        <v>23</v>
      </c>
      <c r="G27" s="38"/>
      <c r="H27" s="39"/>
      <c r="I27" s="40">
        <v>0</v>
      </c>
      <c r="J27" s="40">
        <v>0</v>
      </c>
      <c r="K27" s="17">
        <f t="shared" si="0"/>
        <v>0</v>
      </c>
    </row>
    <row r="28" spans="1:11" x14ac:dyDescent="0.4">
      <c r="B28" s="41"/>
      <c r="C28" s="34" t="s">
        <v>13</v>
      </c>
      <c r="D28" s="3" t="s">
        <v>25</v>
      </c>
      <c r="G28" s="28"/>
      <c r="H28" s="35" t="s">
        <v>26</v>
      </c>
      <c r="I28" s="51">
        <v>0</v>
      </c>
      <c r="J28" s="36">
        <v>512000</v>
      </c>
      <c r="K28" s="17">
        <f t="shared" si="0"/>
        <v>1</v>
      </c>
    </row>
    <row r="29" spans="1:11" ht="6" customHeight="1" x14ac:dyDescent="0.4">
      <c r="B29" s="27"/>
      <c r="G29" s="28"/>
      <c r="H29" s="35"/>
      <c r="I29" s="36"/>
      <c r="J29" s="36"/>
      <c r="K29" s="17" t="str">
        <f t="shared" si="0"/>
        <v>T</v>
      </c>
    </row>
    <row r="30" spans="1:11" x14ac:dyDescent="0.4">
      <c r="B30" s="43"/>
      <c r="C30" s="6" t="s">
        <v>27</v>
      </c>
      <c r="G30" s="28"/>
      <c r="H30" s="44">
        <v>12</v>
      </c>
      <c r="I30" s="33">
        <v>1434525</v>
      </c>
      <c r="J30" s="33">
        <v>1458030</v>
      </c>
      <c r="K30" s="17">
        <f t="shared" si="0"/>
        <v>1</v>
      </c>
    </row>
    <row r="31" spans="1:11" ht="6" customHeight="1" x14ac:dyDescent="0.4">
      <c r="A31" s="6"/>
      <c r="B31" s="41"/>
      <c r="G31" s="28"/>
      <c r="H31" s="35"/>
      <c r="I31" s="36"/>
      <c r="J31" s="36"/>
      <c r="K31" s="17" t="str">
        <f t="shared" si="0"/>
        <v>T</v>
      </c>
    </row>
    <row r="32" spans="1:11" x14ac:dyDescent="0.4">
      <c r="A32" s="6"/>
      <c r="B32" s="43"/>
      <c r="C32" s="6" t="s">
        <v>28</v>
      </c>
      <c r="G32" s="28"/>
      <c r="H32" s="44" t="s">
        <v>29</v>
      </c>
      <c r="I32" s="33">
        <f>1739369+16682</f>
        <v>1756051</v>
      </c>
      <c r="J32" s="33">
        <v>1987967</v>
      </c>
      <c r="K32" s="17">
        <f t="shared" si="0"/>
        <v>1</v>
      </c>
    </row>
    <row r="33" spans="1:13" s="5" customFormat="1" ht="6" hidden="1" customHeight="1" x14ac:dyDescent="0.4">
      <c r="A33" s="46"/>
      <c r="B33" s="37"/>
      <c r="G33" s="38"/>
      <c r="H33" s="49"/>
      <c r="I33" s="40"/>
      <c r="J33" s="40"/>
      <c r="K33" s="17" t="str">
        <f t="shared" si="0"/>
        <v>T</v>
      </c>
    </row>
    <row r="34" spans="1:13" s="5" customFormat="1" hidden="1" x14ac:dyDescent="0.4">
      <c r="A34" s="46"/>
      <c r="B34" s="45"/>
      <c r="C34" s="46" t="s">
        <v>30</v>
      </c>
      <c r="G34" s="38"/>
      <c r="H34" s="47"/>
      <c r="I34" s="48">
        <v>0</v>
      </c>
      <c r="J34" s="48">
        <v>0</v>
      </c>
      <c r="K34" s="17">
        <f t="shared" si="0"/>
        <v>0</v>
      </c>
    </row>
    <row r="35" spans="1:13" ht="6" customHeight="1" x14ac:dyDescent="0.4">
      <c r="B35" s="55"/>
      <c r="C35" s="56"/>
      <c r="D35" s="56"/>
      <c r="E35" s="56"/>
      <c r="F35" s="56"/>
      <c r="G35" s="57"/>
      <c r="H35" s="58"/>
      <c r="I35" s="59"/>
      <c r="J35" s="59"/>
      <c r="K35" s="17" t="str">
        <f t="shared" si="0"/>
        <v>T</v>
      </c>
    </row>
    <row r="36" spans="1:13" x14ac:dyDescent="0.4">
      <c r="C36" s="60"/>
      <c r="H36" s="52"/>
      <c r="I36" s="61"/>
      <c r="J36" s="61"/>
      <c r="K36" s="17" t="str">
        <f t="shared" si="0"/>
        <v>T</v>
      </c>
    </row>
    <row r="37" spans="1:13" ht="16.5" customHeight="1" x14ac:dyDescent="0.4">
      <c r="B37" s="21"/>
      <c r="C37" s="22" t="s">
        <v>31</v>
      </c>
      <c r="D37" s="23"/>
      <c r="E37" s="23"/>
      <c r="F37" s="23"/>
      <c r="G37" s="23"/>
      <c r="H37" s="62"/>
      <c r="I37" s="25">
        <f>+SUM(I39,I41,I43,I48,I53,I55,I57)</f>
        <v>24958399</v>
      </c>
      <c r="J37" s="25">
        <f>+SUM(J39,J41,J43,J48,J53,J55,J57)</f>
        <v>44115694</v>
      </c>
      <c r="K37" s="17">
        <f t="shared" si="0"/>
        <v>1</v>
      </c>
    </row>
    <row r="38" spans="1:13" ht="6" customHeight="1" x14ac:dyDescent="0.4">
      <c r="B38" s="63"/>
      <c r="C38" s="64"/>
      <c r="D38" s="64"/>
      <c r="E38" s="64"/>
      <c r="F38" s="64"/>
      <c r="G38" s="65"/>
      <c r="H38" s="66"/>
      <c r="I38" s="30"/>
      <c r="J38" s="30"/>
      <c r="K38" s="17" t="str">
        <f t="shared" si="0"/>
        <v>T</v>
      </c>
    </row>
    <row r="39" spans="1:13" s="5" customFormat="1" hidden="1" x14ac:dyDescent="0.4">
      <c r="B39" s="45"/>
      <c r="C39" s="46" t="s">
        <v>32</v>
      </c>
      <c r="G39" s="38"/>
      <c r="H39" s="47"/>
      <c r="I39" s="48">
        <v>0</v>
      </c>
      <c r="J39" s="48">
        <v>0</v>
      </c>
      <c r="K39" s="17">
        <f t="shared" si="0"/>
        <v>0</v>
      </c>
    </row>
    <row r="40" spans="1:13" s="5" customFormat="1" ht="6" hidden="1" customHeight="1" x14ac:dyDescent="0.4">
      <c r="B40" s="67"/>
      <c r="G40" s="38"/>
      <c r="H40" s="39"/>
      <c r="I40" s="40"/>
      <c r="J40" s="40"/>
      <c r="K40" s="17"/>
    </row>
    <row r="41" spans="1:13" x14ac:dyDescent="0.4">
      <c r="B41" s="43"/>
      <c r="C41" s="6" t="s">
        <v>33</v>
      </c>
      <c r="G41" s="28"/>
      <c r="H41" s="44"/>
      <c r="I41" s="33">
        <v>716972</v>
      </c>
      <c r="J41" s="33">
        <v>462416</v>
      </c>
      <c r="K41" s="17">
        <f t="shared" ref="K41:K60" si="1">+IF(AND(I41="",J41=""),"T",IF(ABS(I41)+ABS(J41)&lt;&gt;0,1,0))</f>
        <v>1</v>
      </c>
      <c r="L41" s="54"/>
      <c r="M41" s="26">
        <f>+J41-I41</f>
        <v>-254556</v>
      </c>
    </row>
    <row r="42" spans="1:13" ht="6" customHeight="1" x14ac:dyDescent="0.4">
      <c r="B42" s="27"/>
      <c r="G42" s="28"/>
      <c r="H42" s="35"/>
      <c r="I42" s="36"/>
      <c r="J42" s="36"/>
      <c r="K42" s="17" t="str">
        <f t="shared" si="1"/>
        <v>T</v>
      </c>
    </row>
    <row r="43" spans="1:13" x14ac:dyDescent="0.4">
      <c r="B43" s="43"/>
      <c r="C43" s="6" t="s">
        <v>34</v>
      </c>
      <c r="G43" s="28"/>
      <c r="H43" s="44"/>
      <c r="I43" s="33">
        <f>+SUM(I44:I46)</f>
        <v>17686083</v>
      </c>
      <c r="J43" s="33">
        <f>+SUM(J44:J46)</f>
        <v>19979949</v>
      </c>
      <c r="K43" s="17">
        <f t="shared" si="1"/>
        <v>1</v>
      </c>
      <c r="L43" s="54"/>
      <c r="M43" s="26">
        <f>+J43-I43</f>
        <v>2293866</v>
      </c>
    </row>
    <row r="44" spans="1:13" x14ac:dyDescent="0.4">
      <c r="B44" s="41"/>
      <c r="C44" s="34" t="s">
        <v>7</v>
      </c>
      <c r="D44" s="3" t="s">
        <v>35</v>
      </c>
      <c r="G44" s="28"/>
      <c r="H44" s="35">
        <v>12</v>
      </c>
      <c r="I44" s="36">
        <v>17615638</v>
      </c>
      <c r="J44" s="36">
        <f>15585564+4267809</f>
        <v>19853373</v>
      </c>
      <c r="K44" s="17">
        <f t="shared" si="1"/>
        <v>1</v>
      </c>
      <c r="M44" s="68"/>
    </row>
    <row r="45" spans="1:13" x14ac:dyDescent="0.4">
      <c r="B45" s="41"/>
      <c r="C45" s="34" t="s">
        <v>11</v>
      </c>
      <c r="D45" s="3" t="s">
        <v>36</v>
      </c>
      <c r="G45" s="28"/>
      <c r="H45" s="35"/>
      <c r="I45" s="36">
        <v>16952</v>
      </c>
      <c r="J45" s="36">
        <v>16952</v>
      </c>
      <c r="K45" s="17">
        <f t="shared" si="1"/>
        <v>1</v>
      </c>
    </row>
    <row r="46" spans="1:13" x14ac:dyDescent="0.4">
      <c r="B46" s="41"/>
      <c r="C46" s="34" t="s">
        <v>13</v>
      </c>
      <c r="D46" s="3" t="s">
        <v>37</v>
      </c>
      <c r="G46" s="28"/>
      <c r="H46" s="35"/>
      <c r="I46" s="36">
        <v>53493</v>
      </c>
      <c r="J46" s="36">
        <v>109624</v>
      </c>
      <c r="K46" s="17">
        <f t="shared" si="1"/>
        <v>1</v>
      </c>
    </row>
    <row r="47" spans="1:13" ht="6" customHeight="1" x14ac:dyDescent="0.4">
      <c r="B47" s="41"/>
      <c r="G47" s="28"/>
      <c r="H47" s="35"/>
      <c r="I47" s="36"/>
      <c r="J47" s="36"/>
      <c r="K47" s="17" t="str">
        <f t="shared" si="1"/>
        <v>T</v>
      </c>
    </row>
    <row r="48" spans="1:13" x14ac:dyDescent="0.4">
      <c r="B48" s="43"/>
      <c r="C48" s="6" t="s">
        <v>38</v>
      </c>
      <c r="G48" s="28"/>
      <c r="H48" s="44" t="s">
        <v>24</v>
      </c>
      <c r="I48" s="33">
        <f>+I49+I50</f>
        <v>904726</v>
      </c>
      <c r="J48" s="33">
        <f>+SUM(J49:J50)</f>
        <v>17981965</v>
      </c>
      <c r="K48" s="17">
        <f t="shared" si="1"/>
        <v>1</v>
      </c>
    </row>
    <row r="49" spans="2:19" x14ac:dyDescent="0.4">
      <c r="B49" s="41"/>
      <c r="C49" s="34" t="s">
        <v>7</v>
      </c>
      <c r="D49" s="3" t="s">
        <v>23</v>
      </c>
      <c r="G49" s="28"/>
      <c r="H49" s="69"/>
      <c r="I49" s="51">
        <v>0</v>
      </c>
      <c r="J49" s="36">
        <v>828720</v>
      </c>
      <c r="K49" s="17">
        <f t="shared" si="1"/>
        <v>1</v>
      </c>
    </row>
    <row r="50" spans="2:19" x14ac:dyDescent="0.4">
      <c r="B50" s="41"/>
      <c r="C50" s="34" t="s">
        <v>9</v>
      </c>
      <c r="D50" s="3" t="s">
        <v>39</v>
      </c>
      <c r="G50" s="28"/>
      <c r="H50" s="35"/>
      <c r="I50" s="50">
        <f>921408-16682</f>
        <v>904726</v>
      </c>
      <c r="J50" s="36">
        <v>17153245</v>
      </c>
      <c r="K50" s="17">
        <f t="shared" si="1"/>
        <v>1</v>
      </c>
    </row>
    <row r="51" spans="2:19" s="5" customFormat="1" hidden="1" x14ac:dyDescent="0.4">
      <c r="B51" s="37"/>
      <c r="C51" s="1" t="s">
        <v>11</v>
      </c>
      <c r="D51" s="5" t="s">
        <v>40</v>
      </c>
      <c r="G51" s="38"/>
      <c r="H51" s="39"/>
      <c r="I51" s="40">
        <v>0</v>
      </c>
      <c r="J51" s="40">
        <v>0</v>
      </c>
      <c r="K51" s="17">
        <f t="shared" si="1"/>
        <v>0</v>
      </c>
    </row>
    <row r="52" spans="2:19" ht="6" customHeight="1" x14ac:dyDescent="0.4">
      <c r="B52" s="41"/>
      <c r="G52" s="28"/>
      <c r="H52" s="35"/>
      <c r="I52" s="36"/>
      <c r="J52" s="36"/>
      <c r="K52" s="17" t="str">
        <f t="shared" si="1"/>
        <v>T</v>
      </c>
    </row>
    <row r="53" spans="2:19" x14ac:dyDescent="0.4">
      <c r="B53" s="43"/>
      <c r="C53" s="6" t="s">
        <v>41</v>
      </c>
      <c r="G53" s="28"/>
      <c r="H53" s="44">
        <v>12</v>
      </c>
      <c r="I53" s="33">
        <v>740457</v>
      </c>
      <c r="J53" s="33">
        <v>655326</v>
      </c>
      <c r="K53" s="17">
        <f t="shared" si="1"/>
        <v>1</v>
      </c>
    </row>
    <row r="54" spans="2:19" ht="6" customHeight="1" x14ac:dyDescent="0.4">
      <c r="B54" s="41"/>
      <c r="G54" s="28"/>
      <c r="H54" s="35"/>
      <c r="I54" s="36"/>
      <c r="J54" s="36"/>
      <c r="K54" s="17" t="str">
        <f t="shared" si="1"/>
        <v>T</v>
      </c>
    </row>
    <row r="55" spans="2:19" x14ac:dyDescent="0.4">
      <c r="B55" s="43"/>
      <c r="C55" s="6" t="s">
        <v>42</v>
      </c>
      <c r="G55" s="28"/>
      <c r="H55" s="44"/>
      <c r="I55" s="33">
        <v>34122</v>
      </c>
      <c r="J55" s="33">
        <v>51237</v>
      </c>
      <c r="K55" s="17">
        <f t="shared" si="1"/>
        <v>1</v>
      </c>
      <c r="M55" s="26">
        <f>+J55-I55</f>
        <v>17115</v>
      </c>
    </row>
    <row r="56" spans="2:19" ht="6" customHeight="1" x14ac:dyDescent="0.4">
      <c r="B56" s="43"/>
      <c r="G56" s="28"/>
      <c r="H56" s="35"/>
      <c r="I56" s="36"/>
      <c r="J56" s="36"/>
      <c r="K56" s="17" t="str">
        <f t="shared" si="1"/>
        <v>T</v>
      </c>
    </row>
    <row r="57" spans="2:19" x14ac:dyDescent="0.4">
      <c r="B57" s="43"/>
      <c r="C57" s="6" t="s">
        <v>43</v>
      </c>
      <c r="G57" s="28"/>
      <c r="H57" s="44">
        <v>20</v>
      </c>
      <c r="I57" s="33">
        <v>4876039</v>
      </c>
      <c r="J57" s="33">
        <v>4984801</v>
      </c>
      <c r="K57" s="17">
        <f t="shared" si="1"/>
        <v>1</v>
      </c>
    </row>
    <row r="58" spans="2:19" s="4" customFormat="1" ht="6" customHeight="1" x14ac:dyDescent="0.4">
      <c r="B58" s="70"/>
      <c r="C58" s="71"/>
      <c r="D58" s="71"/>
      <c r="E58" s="71"/>
      <c r="F58" s="71"/>
      <c r="G58" s="72"/>
      <c r="H58" s="73"/>
      <c r="I58" s="59"/>
      <c r="J58" s="59"/>
      <c r="K58" s="17" t="str">
        <f t="shared" si="1"/>
        <v>T</v>
      </c>
      <c r="M58" s="74"/>
      <c r="N58" s="74"/>
      <c r="O58" s="74"/>
      <c r="P58" s="74"/>
      <c r="Q58" s="74"/>
      <c r="R58" s="74"/>
      <c r="S58" s="74"/>
    </row>
    <row r="59" spans="2:19" ht="13.5" thickBot="1" x14ac:dyDescent="0.45">
      <c r="I59" s="61"/>
      <c r="J59" s="61"/>
      <c r="K59" s="17" t="str">
        <f t="shared" si="1"/>
        <v>T</v>
      </c>
    </row>
    <row r="60" spans="2:19" ht="13.5" thickBot="1" x14ac:dyDescent="0.45">
      <c r="B60" s="320" t="s">
        <v>44</v>
      </c>
      <c r="C60" s="321"/>
      <c r="D60" s="321"/>
      <c r="E60" s="321"/>
      <c r="F60" s="321"/>
      <c r="G60" s="321"/>
      <c r="H60" s="322"/>
      <c r="I60" s="75">
        <f>+I37+I8</f>
        <v>69681971</v>
      </c>
      <c r="J60" s="75">
        <f>+J37+J8</f>
        <v>75122438</v>
      </c>
      <c r="K60" s="17">
        <f t="shared" si="1"/>
        <v>1</v>
      </c>
    </row>
    <row r="61" spans="2:19" x14ac:dyDescent="0.4">
      <c r="B61" s="76"/>
      <c r="C61" s="76"/>
      <c r="D61" s="76"/>
      <c r="E61" s="76"/>
      <c r="F61" s="76"/>
      <c r="G61" s="76"/>
      <c r="H61" s="77"/>
      <c r="I61" s="77"/>
      <c r="J61" s="77"/>
      <c r="K61" s="17"/>
    </row>
    <row r="62" spans="2:19" x14ac:dyDescent="0.4">
      <c r="B62" s="76"/>
      <c r="C62" s="76"/>
      <c r="D62" s="76"/>
      <c r="E62" s="76"/>
      <c r="F62" s="76"/>
      <c r="G62" s="76"/>
      <c r="H62" s="77"/>
      <c r="I62" s="77"/>
      <c r="J62" s="77"/>
      <c r="K62" s="17"/>
    </row>
    <row r="63" spans="2:19" x14ac:dyDescent="0.4">
      <c r="B63" s="76"/>
      <c r="C63" s="76"/>
      <c r="D63" s="76"/>
      <c r="E63" s="76"/>
      <c r="F63" s="76"/>
      <c r="G63" s="76"/>
      <c r="H63" s="77"/>
      <c r="I63" s="77"/>
      <c r="J63" s="77"/>
      <c r="K63" s="17"/>
    </row>
    <row r="64" spans="2:19" s="7" customFormat="1" ht="18" x14ac:dyDescent="0.55000000000000004">
      <c r="B64" s="7" t="s">
        <v>1</v>
      </c>
      <c r="H64" s="8"/>
      <c r="I64" s="8"/>
      <c r="J64" s="8"/>
      <c r="K64" s="17"/>
      <c r="M64" s="10"/>
      <c r="N64" s="10"/>
      <c r="O64" s="10"/>
      <c r="P64" s="10"/>
      <c r="Q64" s="10"/>
      <c r="R64" s="10"/>
      <c r="S64" s="10"/>
    </row>
    <row r="65" spans="2:11" x14ac:dyDescent="0.4">
      <c r="H65" s="11"/>
      <c r="I65" s="11"/>
      <c r="J65" s="11"/>
      <c r="K65" s="17"/>
    </row>
    <row r="66" spans="2:11" x14ac:dyDescent="0.4">
      <c r="B66" s="12"/>
      <c r="C66" s="13" t="s">
        <v>45</v>
      </c>
      <c r="D66" s="14"/>
      <c r="E66" s="14"/>
      <c r="F66" s="14"/>
      <c r="G66" s="14"/>
      <c r="H66" s="15" t="s">
        <v>3</v>
      </c>
      <c r="I66" s="78">
        <f>+I6</f>
        <v>45657</v>
      </c>
      <c r="J66" s="78">
        <f>+J6</f>
        <v>45291</v>
      </c>
      <c r="K66" s="17"/>
    </row>
    <row r="67" spans="2:11" x14ac:dyDescent="0.4">
      <c r="H67" s="18"/>
      <c r="I67" s="19"/>
      <c r="J67" s="19"/>
      <c r="K67" s="17"/>
    </row>
    <row r="68" spans="2:11" ht="16.5" customHeight="1" x14ac:dyDescent="0.4">
      <c r="B68" s="21"/>
      <c r="C68" s="22" t="s">
        <v>46</v>
      </c>
      <c r="D68" s="23"/>
      <c r="E68" s="23"/>
      <c r="F68" s="23"/>
      <c r="G68" s="23"/>
      <c r="H68" s="24"/>
      <c r="I68" s="25">
        <f>+I70+I85+I90+I92</f>
        <v>40630348</v>
      </c>
      <c r="J68" s="25">
        <f>+J70+J85+J90+J92</f>
        <v>38146606</v>
      </c>
      <c r="K68" s="17">
        <f t="shared" ref="K68:K131" si="2">+IF(AND(I68="",J68=""),"T",IF(ABS(I68)+ABS(J68)&lt;&gt;0,1,0))</f>
        <v>1</v>
      </c>
    </row>
    <row r="69" spans="2:11" ht="5.25" customHeight="1" x14ac:dyDescent="0.4">
      <c r="B69" s="79"/>
      <c r="C69" s="64"/>
      <c r="D69" s="80"/>
      <c r="E69" s="80"/>
      <c r="F69" s="80"/>
      <c r="G69" s="81"/>
      <c r="H69" s="82"/>
      <c r="I69" s="83"/>
      <c r="J69" s="83"/>
      <c r="K69" s="17" t="str">
        <f t="shared" si="2"/>
        <v>T</v>
      </c>
    </row>
    <row r="70" spans="2:11" x14ac:dyDescent="0.4">
      <c r="B70" s="31"/>
      <c r="C70" s="6" t="s">
        <v>47</v>
      </c>
      <c r="D70" s="6"/>
      <c r="E70" s="76"/>
      <c r="G70" s="28"/>
      <c r="H70" s="44"/>
      <c r="I70" s="33">
        <f>+SUM(I71,I74,I75,I79,I80,I81,I82,I83)</f>
        <v>40482613</v>
      </c>
      <c r="J70" s="33">
        <f>+SUM(J71,J74,J75,J79,J80,J81,J82,J83)</f>
        <v>37771191</v>
      </c>
      <c r="K70" s="17">
        <f t="shared" si="2"/>
        <v>1</v>
      </c>
    </row>
    <row r="71" spans="2:11" x14ac:dyDescent="0.4">
      <c r="B71" s="27"/>
      <c r="C71" s="84" t="s">
        <v>48</v>
      </c>
      <c r="D71" s="60" t="s">
        <v>49</v>
      </c>
      <c r="E71" s="6"/>
      <c r="G71" s="28"/>
      <c r="H71" s="44" t="s">
        <v>50</v>
      </c>
      <c r="I71" s="33">
        <f>+SUM(I72:I73)</f>
        <v>612028</v>
      </c>
      <c r="J71" s="33">
        <f>+SUM(J72:J73)</f>
        <v>612028</v>
      </c>
      <c r="K71" s="17">
        <f t="shared" si="2"/>
        <v>1</v>
      </c>
    </row>
    <row r="72" spans="2:11" x14ac:dyDescent="0.4">
      <c r="B72" s="27"/>
      <c r="D72" s="34" t="s">
        <v>7</v>
      </c>
      <c r="E72" s="3" t="s">
        <v>51</v>
      </c>
      <c r="G72" s="28"/>
      <c r="H72" s="35"/>
      <c r="I72" s="36">
        <v>612028</v>
      </c>
      <c r="J72" s="36">
        <f>+I72</f>
        <v>612028</v>
      </c>
      <c r="K72" s="17">
        <f t="shared" si="2"/>
        <v>1</v>
      </c>
    </row>
    <row r="73" spans="2:11" s="5" customFormat="1" hidden="1" x14ac:dyDescent="0.4">
      <c r="B73" s="67"/>
      <c r="D73" s="1" t="s">
        <v>9</v>
      </c>
      <c r="E73" s="5" t="s">
        <v>52</v>
      </c>
      <c r="G73" s="38"/>
      <c r="H73" s="39"/>
      <c r="I73" s="40">
        <v>0</v>
      </c>
      <c r="J73" s="40">
        <v>0</v>
      </c>
      <c r="K73" s="17">
        <f t="shared" si="2"/>
        <v>0</v>
      </c>
    </row>
    <row r="74" spans="2:11" x14ac:dyDescent="0.4">
      <c r="B74" s="27"/>
      <c r="C74" s="84" t="s">
        <v>53</v>
      </c>
      <c r="D74" s="60" t="s">
        <v>54</v>
      </c>
      <c r="E74" s="6"/>
      <c r="G74" s="28"/>
      <c r="H74" s="44" t="s">
        <v>55</v>
      </c>
      <c r="I74" s="33">
        <v>26605298</v>
      </c>
      <c r="J74" s="33">
        <f>+I74</f>
        <v>26605298</v>
      </c>
      <c r="K74" s="17">
        <f t="shared" si="2"/>
        <v>1</v>
      </c>
    </row>
    <row r="75" spans="2:11" x14ac:dyDescent="0.4">
      <c r="B75" s="27"/>
      <c r="C75" s="84" t="s">
        <v>56</v>
      </c>
      <c r="D75" s="60" t="s">
        <v>57</v>
      </c>
      <c r="E75" s="6"/>
      <c r="G75" s="28"/>
      <c r="H75" s="44" t="s">
        <v>55</v>
      </c>
      <c r="I75" s="33">
        <f>+SUM(I76:I78)</f>
        <v>10731163</v>
      </c>
      <c r="J75" s="33">
        <f>+SUM(J76:J78)</f>
        <v>7479446</v>
      </c>
      <c r="K75" s="17">
        <f t="shared" si="2"/>
        <v>1</v>
      </c>
    </row>
    <row r="76" spans="2:11" s="5" customFormat="1" hidden="1" x14ac:dyDescent="0.4">
      <c r="B76" s="67"/>
      <c r="D76" s="1" t="s">
        <v>7</v>
      </c>
      <c r="E76" s="5" t="s">
        <v>58</v>
      </c>
      <c r="G76" s="38"/>
      <c r="H76" s="39"/>
      <c r="I76" s="40">
        <v>0</v>
      </c>
      <c r="J76" s="40">
        <v>0</v>
      </c>
      <c r="K76" s="17">
        <f t="shared" si="2"/>
        <v>0</v>
      </c>
    </row>
    <row r="77" spans="2:11" s="5" customFormat="1" hidden="1" x14ac:dyDescent="0.4">
      <c r="B77" s="67"/>
      <c r="D77" s="1" t="s">
        <v>9</v>
      </c>
      <c r="E77" s="5" t="s">
        <v>59</v>
      </c>
      <c r="G77" s="38"/>
      <c r="H77" s="39"/>
      <c r="I77" s="40">
        <v>0</v>
      </c>
      <c r="J77" s="40">
        <v>0</v>
      </c>
      <c r="K77" s="17">
        <f t="shared" si="2"/>
        <v>0</v>
      </c>
    </row>
    <row r="78" spans="2:11" x14ac:dyDescent="0.4">
      <c r="B78" s="27"/>
      <c r="D78" s="34" t="s">
        <v>11</v>
      </c>
      <c r="E78" s="3" t="s">
        <v>60</v>
      </c>
      <c r="G78" s="28"/>
      <c r="H78" s="35"/>
      <c r="I78" s="36">
        <v>10731163</v>
      </c>
      <c r="J78" s="36">
        <f>7717227-237781</f>
        <v>7479446</v>
      </c>
      <c r="K78" s="17">
        <f t="shared" si="2"/>
        <v>1</v>
      </c>
    </row>
    <row r="79" spans="2:11" x14ac:dyDescent="0.4">
      <c r="B79" s="27"/>
      <c r="C79" s="84" t="s">
        <v>61</v>
      </c>
      <c r="D79" s="60" t="s">
        <v>62</v>
      </c>
      <c r="E79" s="6"/>
      <c r="G79" s="28"/>
      <c r="H79" s="44" t="s">
        <v>63</v>
      </c>
      <c r="I79" s="33">
        <v>-271636</v>
      </c>
      <c r="J79" s="33">
        <v>-233936</v>
      </c>
      <c r="K79" s="17">
        <f t="shared" si="2"/>
        <v>1</v>
      </c>
    </row>
    <row r="80" spans="2:11" s="5" customFormat="1" hidden="1" x14ac:dyDescent="0.4">
      <c r="B80" s="67"/>
      <c r="C80" s="85" t="s">
        <v>64</v>
      </c>
      <c r="D80" s="86" t="s">
        <v>65</v>
      </c>
      <c r="E80" s="46"/>
      <c r="G80" s="38"/>
      <c r="H80" s="47"/>
      <c r="I80" s="48">
        <v>0</v>
      </c>
      <c r="J80" s="48">
        <v>0</v>
      </c>
      <c r="K80" s="17">
        <f t="shared" si="2"/>
        <v>0</v>
      </c>
    </row>
    <row r="81" spans="2:19" x14ac:dyDescent="0.4">
      <c r="B81" s="27"/>
      <c r="C81" s="84" t="s">
        <v>66</v>
      </c>
      <c r="D81" s="60" t="s">
        <v>67</v>
      </c>
      <c r="H81" s="44"/>
      <c r="I81" s="33">
        <f>+'PL Conso'!J107</f>
        <v>2805760</v>
      </c>
      <c r="J81" s="33">
        <f>+'PL Conso'!K107</f>
        <v>3308355</v>
      </c>
      <c r="K81" s="17">
        <f t="shared" si="2"/>
        <v>1</v>
      </c>
    </row>
    <row r="82" spans="2:19" s="5" customFormat="1" hidden="1" x14ac:dyDescent="0.4">
      <c r="B82" s="67"/>
      <c r="C82" s="85" t="s">
        <v>68</v>
      </c>
      <c r="D82" s="86" t="s">
        <v>69</v>
      </c>
      <c r="H82" s="47"/>
      <c r="I82" s="48">
        <v>0</v>
      </c>
      <c r="J82" s="48">
        <v>0</v>
      </c>
      <c r="K82" s="17">
        <f t="shared" si="2"/>
        <v>0</v>
      </c>
    </row>
    <row r="83" spans="2:19" s="5" customFormat="1" hidden="1" x14ac:dyDescent="0.4">
      <c r="B83" s="67"/>
      <c r="C83" s="85" t="s">
        <v>70</v>
      </c>
      <c r="D83" s="86" t="s">
        <v>71</v>
      </c>
      <c r="G83" s="38"/>
      <c r="H83" s="47"/>
      <c r="I83" s="48">
        <v>0</v>
      </c>
      <c r="J83" s="48">
        <v>0</v>
      </c>
      <c r="K83" s="17">
        <f t="shared" si="2"/>
        <v>0</v>
      </c>
    </row>
    <row r="84" spans="2:19" ht="6" customHeight="1" x14ac:dyDescent="0.4">
      <c r="B84" s="27"/>
      <c r="C84" s="84"/>
      <c r="D84" s="60"/>
      <c r="G84" s="28"/>
      <c r="H84" s="44"/>
      <c r="I84" s="33"/>
      <c r="J84" s="33"/>
      <c r="K84" s="17" t="str">
        <f t="shared" si="2"/>
        <v>T</v>
      </c>
    </row>
    <row r="85" spans="2:19" x14ac:dyDescent="0.4">
      <c r="B85" s="27"/>
      <c r="C85" s="60" t="s">
        <v>72</v>
      </c>
      <c r="D85" s="60"/>
      <c r="G85" s="28"/>
      <c r="H85" s="44"/>
      <c r="I85" s="33">
        <f>+SUM(I86:I89)</f>
        <v>100554</v>
      </c>
      <c r="J85" s="33">
        <f>+SUM(J86:J89)</f>
        <v>322721</v>
      </c>
      <c r="K85" s="17">
        <f t="shared" si="2"/>
        <v>1</v>
      </c>
    </row>
    <row r="86" spans="2:19" s="5" customFormat="1" hidden="1" x14ac:dyDescent="0.4">
      <c r="B86" s="67"/>
      <c r="C86" s="85" t="s">
        <v>48</v>
      </c>
      <c r="D86" s="86" t="s">
        <v>73</v>
      </c>
      <c r="G86" s="38"/>
      <c r="H86" s="47"/>
      <c r="I86" s="40">
        <v>0</v>
      </c>
      <c r="J86" s="40">
        <v>0</v>
      </c>
      <c r="K86" s="17">
        <f t="shared" si="2"/>
        <v>0</v>
      </c>
    </row>
    <row r="87" spans="2:19" x14ac:dyDescent="0.4">
      <c r="B87" s="31"/>
      <c r="C87" s="84" t="s">
        <v>53</v>
      </c>
      <c r="D87" s="60" t="s">
        <v>74</v>
      </c>
      <c r="G87" s="28"/>
      <c r="H87" s="44"/>
      <c r="I87" s="36">
        <v>-47867</v>
      </c>
      <c r="J87" s="36">
        <f>+I87</f>
        <v>-47867</v>
      </c>
      <c r="K87" s="17">
        <f t="shared" si="2"/>
        <v>1</v>
      </c>
    </row>
    <row r="88" spans="2:19" x14ac:dyDescent="0.4">
      <c r="B88" s="31"/>
      <c r="C88" s="84" t="s">
        <v>56</v>
      </c>
      <c r="D88" s="60" t="s">
        <v>75</v>
      </c>
      <c r="G88" s="28"/>
      <c r="H88" s="44"/>
      <c r="I88" s="36">
        <v>148421</v>
      </c>
      <c r="J88" s="36">
        <v>370588</v>
      </c>
      <c r="K88" s="17">
        <f t="shared" si="2"/>
        <v>1</v>
      </c>
    </row>
    <row r="89" spans="2:19" ht="6" customHeight="1" x14ac:dyDescent="0.4">
      <c r="B89" s="27"/>
      <c r="C89" s="84"/>
      <c r="D89" s="60"/>
      <c r="G89" s="28"/>
      <c r="H89" s="44"/>
      <c r="I89" s="33"/>
      <c r="J89" s="33"/>
      <c r="K89" s="17" t="str">
        <f t="shared" si="2"/>
        <v>T</v>
      </c>
    </row>
    <row r="90" spans="2:19" x14ac:dyDescent="0.4">
      <c r="B90" s="27"/>
      <c r="C90" s="6" t="s">
        <v>76</v>
      </c>
      <c r="D90" s="60"/>
      <c r="G90" s="28"/>
      <c r="H90" s="44">
        <v>19</v>
      </c>
      <c r="I90" s="33">
        <v>28286</v>
      </c>
      <c r="J90" s="33">
        <v>32814</v>
      </c>
      <c r="K90" s="17">
        <f t="shared" si="2"/>
        <v>1</v>
      </c>
    </row>
    <row r="91" spans="2:19" ht="6" customHeight="1" x14ac:dyDescent="0.4">
      <c r="B91" s="27"/>
      <c r="C91" s="84"/>
      <c r="D91" s="60"/>
      <c r="G91" s="28"/>
      <c r="H91" s="44"/>
      <c r="I91" s="33"/>
      <c r="J91" s="33"/>
      <c r="K91" s="17" t="str">
        <f t="shared" si="2"/>
        <v>T</v>
      </c>
    </row>
    <row r="92" spans="2:19" x14ac:dyDescent="0.4">
      <c r="B92" s="31"/>
      <c r="C92" s="6" t="s">
        <v>77</v>
      </c>
      <c r="D92" s="60"/>
      <c r="G92" s="28"/>
      <c r="H92" s="44">
        <v>7</v>
      </c>
      <c r="I92" s="33">
        <v>18895</v>
      </c>
      <c r="J92" s="33">
        <v>19880</v>
      </c>
      <c r="K92" s="17">
        <f t="shared" si="2"/>
        <v>1</v>
      </c>
    </row>
    <row r="93" spans="2:19" ht="6" customHeight="1" x14ac:dyDescent="0.4">
      <c r="B93" s="87"/>
      <c r="C93" s="88"/>
      <c r="D93" s="56"/>
      <c r="E93" s="56"/>
      <c r="F93" s="56"/>
      <c r="G93" s="57"/>
      <c r="H93" s="58"/>
      <c r="I93" s="59"/>
      <c r="J93" s="59"/>
      <c r="K93" s="17" t="str">
        <f t="shared" si="2"/>
        <v>T</v>
      </c>
    </row>
    <row r="94" spans="2:19" x14ac:dyDescent="0.4">
      <c r="H94" s="52"/>
      <c r="I94" s="61"/>
      <c r="J94" s="61"/>
      <c r="K94" s="17" t="str">
        <f t="shared" si="2"/>
        <v>T</v>
      </c>
    </row>
    <row r="95" spans="2:19" s="6" customFormat="1" ht="16.5" customHeight="1" x14ac:dyDescent="0.4">
      <c r="B95" s="89"/>
      <c r="C95" s="22" t="s">
        <v>78</v>
      </c>
      <c r="D95" s="22"/>
      <c r="E95" s="22"/>
      <c r="F95" s="22"/>
      <c r="G95" s="22"/>
      <c r="H95" s="62"/>
      <c r="I95" s="25">
        <f>+SUM(I97,I99,I105,I109,I111,I113,I115)</f>
        <v>9982622</v>
      </c>
      <c r="J95" s="25">
        <f>+SUM(J97,J99,J105,J109,J111,J113,J115)</f>
        <v>8565580</v>
      </c>
      <c r="K95" s="17">
        <f t="shared" si="2"/>
        <v>1</v>
      </c>
      <c r="M95" s="46"/>
      <c r="N95" s="46"/>
      <c r="O95" s="46"/>
      <c r="P95" s="46"/>
      <c r="Q95" s="46"/>
      <c r="R95" s="46"/>
      <c r="S95" s="46"/>
    </row>
    <row r="96" spans="2:19" ht="6" customHeight="1" x14ac:dyDescent="0.4">
      <c r="B96" s="63"/>
      <c r="C96" s="64"/>
      <c r="D96" s="64"/>
      <c r="E96" s="64"/>
      <c r="F96" s="64"/>
      <c r="G96" s="65"/>
      <c r="H96" s="90"/>
      <c r="I96" s="30"/>
      <c r="J96" s="30"/>
      <c r="K96" s="17" t="str">
        <f t="shared" si="2"/>
        <v>T</v>
      </c>
    </row>
    <row r="97" spans="2:19" s="46" customFormat="1" hidden="1" x14ac:dyDescent="0.4">
      <c r="B97" s="91"/>
      <c r="C97" s="46" t="s">
        <v>79</v>
      </c>
      <c r="G97" s="92"/>
      <c r="H97" s="93"/>
      <c r="I97" s="48">
        <v>0</v>
      </c>
      <c r="J97" s="48">
        <v>0</v>
      </c>
      <c r="K97" s="17">
        <f t="shared" si="2"/>
        <v>0</v>
      </c>
    </row>
    <row r="98" spans="2:19" s="5" customFormat="1" ht="6" hidden="1" customHeight="1" x14ac:dyDescent="0.4">
      <c r="B98" s="67"/>
      <c r="G98" s="38"/>
      <c r="H98" s="49"/>
      <c r="I98" s="40"/>
      <c r="J98" s="40"/>
      <c r="K98" s="17" t="str">
        <f t="shared" si="2"/>
        <v>T</v>
      </c>
    </row>
    <row r="99" spans="2:19" s="6" customFormat="1" x14ac:dyDescent="0.4">
      <c r="B99" s="31"/>
      <c r="C99" s="6" t="s">
        <v>80</v>
      </c>
      <c r="G99" s="95"/>
      <c r="H99" s="44">
        <f>+H53</f>
        <v>12</v>
      </c>
      <c r="I99" s="33">
        <f>+SUM(I100:I103)</f>
        <v>5609244</v>
      </c>
      <c r="J99" s="33">
        <f>+SUM(J100:J103)</f>
        <v>8020205</v>
      </c>
      <c r="K99" s="17">
        <f t="shared" si="2"/>
        <v>1</v>
      </c>
      <c r="M99" s="46"/>
      <c r="N99" s="46"/>
      <c r="O99" s="94"/>
      <c r="P99" s="94"/>
      <c r="Q99" s="94"/>
      <c r="R99" s="46"/>
      <c r="S99" s="46"/>
    </row>
    <row r="100" spans="2:19" s="5" customFormat="1" hidden="1" x14ac:dyDescent="0.4">
      <c r="B100" s="67"/>
      <c r="C100" s="1" t="s">
        <v>7</v>
      </c>
      <c r="D100" s="96" t="s">
        <v>81</v>
      </c>
      <c r="G100" s="38"/>
      <c r="H100" s="39"/>
      <c r="I100" s="40">
        <v>0</v>
      </c>
      <c r="J100" s="40">
        <v>0</v>
      </c>
      <c r="K100" s="17">
        <f t="shared" si="2"/>
        <v>0</v>
      </c>
    </row>
    <row r="101" spans="2:19" x14ac:dyDescent="0.4">
      <c r="B101" s="27"/>
      <c r="C101" s="34" t="s">
        <v>9</v>
      </c>
      <c r="D101" s="97" t="s">
        <v>82</v>
      </c>
      <c r="G101" s="28"/>
      <c r="H101" s="35"/>
      <c r="I101" s="36">
        <v>5494123</v>
      </c>
      <c r="J101" s="36">
        <v>7289430</v>
      </c>
      <c r="K101" s="17">
        <f t="shared" si="2"/>
        <v>1</v>
      </c>
      <c r="O101" s="26"/>
      <c r="P101" s="26"/>
      <c r="Q101" s="26"/>
      <c r="R101" s="98"/>
    </row>
    <row r="102" spans="2:19" x14ac:dyDescent="0.4">
      <c r="B102" s="27"/>
      <c r="C102" s="34" t="s">
        <v>11</v>
      </c>
      <c r="D102" s="97" t="s">
        <v>83</v>
      </c>
      <c r="G102" s="28"/>
      <c r="H102" s="35"/>
      <c r="I102" s="36">
        <v>114281</v>
      </c>
      <c r="J102" s="36">
        <v>729935</v>
      </c>
      <c r="K102" s="17">
        <f t="shared" si="2"/>
        <v>1</v>
      </c>
      <c r="O102" s="26"/>
      <c r="P102" s="26"/>
      <c r="Q102" s="26"/>
    </row>
    <row r="103" spans="2:19" x14ac:dyDescent="0.4">
      <c r="B103" s="27"/>
      <c r="C103" s="34" t="s">
        <v>13</v>
      </c>
      <c r="D103" s="97" t="s">
        <v>84</v>
      </c>
      <c r="G103" s="28"/>
      <c r="H103" s="35"/>
      <c r="I103" s="36">
        <v>840</v>
      </c>
      <c r="J103" s="36">
        <v>840</v>
      </c>
      <c r="K103" s="17">
        <f t="shared" si="2"/>
        <v>1</v>
      </c>
    </row>
    <row r="104" spans="2:19" ht="6" customHeight="1" x14ac:dyDescent="0.4">
      <c r="B104" s="31"/>
      <c r="C104" s="76"/>
      <c r="D104" s="60"/>
      <c r="E104" s="6"/>
      <c r="F104" s="6"/>
      <c r="G104" s="95"/>
      <c r="H104" s="99"/>
      <c r="I104" s="33"/>
      <c r="J104" s="33"/>
      <c r="K104" s="17" t="str">
        <f t="shared" si="2"/>
        <v>T</v>
      </c>
    </row>
    <row r="105" spans="2:19" s="6" customFormat="1" x14ac:dyDescent="0.4">
      <c r="B105" s="31"/>
      <c r="C105" s="60" t="s">
        <v>85</v>
      </c>
      <c r="G105" s="95"/>
      <c r="H105" s="44" t="s">
        <v>24</v>
      </c>
      <c r="I105" s="33">
        <f>+SUM(I106:I107)</f>
        <v>4019104</v>
      </c>
      <c r="J105" s="33">
        <f>+SUM(J106:J107)</f>
        <v>115535</v>
      </c>
      <c r="K105" s="17">
        <f t="shared" si="2"/>
        <v>1</v>
      </c>
      <c r="M105" s="46"/>
      <c r="N105" s="46"/>
      <c r="O105" s="46"/>
      <c r="P105" s="46"/>
      <c r="Q105" s="46"/>
      <c r="R105" s="46"/>
      <c r="S105" s="46"/>
    </row>
    <row r="106" spans="2:19" s="5" customFormat="1" hidden="1" x14ac:dyDescent="0.4">
      <c r="B106" s="91"/>
      <c r="C106" s="1" t="s">
        <v>7</v>
      </c>
      <c r="D106" s="96" t="s">
        <v>86</v>
      </c>
      <c r="E106" s="46"/>
      <c r="F106" s="46"/>
      <c r="G106" s="92"/>
      <c r="H106" s="47"/>
      <c r="I106" s="48">
        <v>0</v>
      </c>
      <c r="J106" s="48">
        <v>0</v>
      </c>
      <c r="K106" s="17">
        <f t="shared" si="2"/>
        <v>0</v>
      </c>
    </row>
    <row r="107" spans="2:19" x14ac:dyDescent="0.4">
      <c r="B107" s="27"/>
      <c r="C107" s="34" t="s">
        <v>9</v>
      </c>
      <c r="D107" s="97" t="s">
        <v>87</v>
      </c>
      <c r="G107" s="28"/>
      <c r="H107" s="69"/>
      <c r="I107" s="36">
        <v>4019104</v>
      </c>
      <c r="J107" s="36">
        <v>115535</v>
      </c>
      <c r="K107" s="17">
        <f t="shared" si="2"/>
        <v>1</v>
      </c>
    </row>
    <row r="108" spans="2:19" ht="6" customHeight="1" x14ac:dyDescent="0.4">
      <c r="B108" s="31"/>
      <c r="C108" s="60"/>
      <c r="D108" s="6"/>
      <c r="E108" s="6"/>
      <c r="F108" s="6"/>
      <c r="G108" s="95"/>
      <c r="H108" s="44"/>
      <c r="I108" s="33"/>
      <c r="J108" s="33"/>
      <c r="K108" s="17" t="str">
        <f t="shared" si="2"/>
        <v>T</v>
      </c>
    </row>
    <row r="109" spans="2:19" s="6" customFormat="1" x14ac:dyDescent="0.4">
      <c r="B109" s="31"/>
      <c r="C109" s="60" t="s">
        <v>88</v>
      </c>
      <c r="G109" s="95"/>
      <c r="H109" s="44" t="s">
        <v>29</v>
      </c>
      <c r="I109" s="33">
        <v>354274</v>
      </c>
      <c r="J109" s="33">
        <v>429840</v>
      </c>
      <c r="K109" s="17">
        <f t="shared" si="2"/>
        <v>1</v>
      </c>
      <c r="M109" s="46"/>
      <c r="N109" s="46"/>
      <c r="O109" s="46"/>
      <c r="P109" s="46"/>
      <c r="Q109" s="46"/>
      <c r="R109" s="46"/>
      <c r="S109" s="46"/>
    </row>
    <row r="110" spans="2:19" s="5" customFormat="1" ht="6" hidden="1" customHeight="1" x14ac:dyDescent="0.4">
      <c r="B110" s="91"/>
      <c r="C110" s="86"/>
      <c r="D110" s="46"/>
      <c r="E110" s="46"/>
      <c r="F110" s="46"/>
      <c r="G110" s="92"/>
      <c r="H110" s="47"/>
      <c r="I110" s="48"/>
      <c r="J110" s="48"/>
      <c r="K110" s="17" t="str">
        <f t="shared" si="2"/>
        <v>T</v>
      </c>
    </row>
    <row r="111" spans="2:19" s="46" customFormat="1" hidden="1" x14ac:dyDescent="0.4">
      <c r="B111" s="91"/>
      <c r="C111" s="86" t="s">
        <v>89</v>
      </c>
      <c r="G111" s="92"/>
      <c r="H111" s="47"/>
      <c r="I111" s="48">
        <v>0</v>
      </c>
      <c r="J111" s="48">
        <v>0</v>
      </c>
      <c r="K111" s="17">
        <f t="shared" si="2"/>
        <v>0</v>
      </c>
    </row>
    <row r="112" spans="2:19" s="5" customFormat="1" ht="6" hidden="1" customHeight="1" x14ac:dyDescent="0.4">
      <c r="B112" s="91"/>
      <c r="C112" s="86"/>
      <c r="D112" s="46"/>
      <c r="E112" s="46"/>
      <c r="F112" s="46"/>
      <c r="G112" s="92"/>
      <c r="H112" s="47"/>
      <c r="I112" s="48"/>
      <c r="J112" s="48"/>
      <c r="K112" s="17" t="str">
        <f t="shared" si="2"/>
        <v>T</v>
      </c>
    </row>
    <row r="113" spans="2:15" s="46" customFormat="1" hidden="1" x14ac:dyDescent="0.4">
      <c r="B113" s="91"/>
      <c r="C113" s="86" t="s">
        <v>90</v>
      </c>
      <c r="G113" s="92"/>
      <c r="H113" s="47"/>
      <c r="I113" s="48">
        <v>0</v>
      </c>
      <c r="J113" s="48">
        <v>0</v>
      </c>
      <c r="K113" s="17">
        <f t="shared" si="2"/>
        <v>0</v>
      </c>
    </row>
    <row r="114" spans="2:15" s="5" customFormat="1" ht="6" hidden="1" customHeight="1" x14ac:dyDescent="0.4">
      <c r="B114" s="91"/>
      <c r="C114" s="86"/>
      <c r="D114" s="46"/>
      <c r="E114" s="46"/>
      <c r="F114" s="46"/>
      <c r="G114" s="92"/>
      <c r="H114" s="47"/>
      <c r="I114" s="48"/>
      <c r="J114" s="48"/>
      <c r="K114" s="17" t="str">
        <f t="shared" si="2"/>
        <v>T</v>
      </c>
    </row>
    <row r="115" spans="2:15" s="46" customFormat="1" hidden="1" x14ac:dyDescent="0.4">
      <c r="B115" s="91"/>
      <c r="C115" s="86" t="s">
        <v>91</v>
      </c>
      <c r="G115" s="92"/>
      <c r="H115" s="47"/>
      <c r="I115" s="48">
        <v>0</v>
      </c>
      <c r="J115" s="48">
        <v>0</v>
      </c>
      <c r="K115" s="17">
        <f t="shared" si="2"/>
        <v>0</v>
      </c>
    </row>
    <row r="116" spans="2:15" ht="6" customHeight="1" x14ac:dyDescent="0.4">
      <c r="B116" s="100"/>
      <c r="C116" s="101"/>
      <c r="D116" s="102"/>
      <c r="E116" s="102"/>
      <c r="F116" s="102"/>
      <c r="G116" s="103"/>
      <c r="H116" s="104"/>
      <c r="I116" s="105"/>
      <c r="J116" s="105"/>
      <c r="K116" s="17" t="str">
        <f t="shared" si="2"/>
        <v>T</v>
      </c>
    </row>
    <row r="117" spans="2:15" x14ac:dyDescent="0.4">
      <c r="H117" s="106"/>
      <c r="I117" s="61"/>
      <c r="J117" s="61"/>
      <c r="K117" s="17" t="str">
        <f t="shared" si="2"/>
        <v>T</v>
      </c>
    </row>
    <row r="118" spans="2:15" ht="16.5" customHeight="1" x14ac:dyDescent="0.4">
      <c r="B118" s="21"/>
      <c r="C118" s="22" t="s">
        <v>92</v>
      </c>
      <c r="D118" s="23"/>
      <c r="E118" s="23"/>
      <c r="F118" s="23"/>
      <c r="G118" s="23"/>
      <c r="H118" s="107"/>
      <c r="I118" s="25">
        <f>+SUM(I120,I122,I126,I132,I135,I140,I142)</f>
        <v>19069001</v>
      </c>
      <c r="J118" s="25">
        <f>+SUM(J120,J122,J126,J132,J135,J140,J142)</f>
        <v>28410252</v>
      </c>
      <c r="K118" s="17">
        <f t="shared" si="2"/>
        <v>1</v>
      </c>
    </row>
    <row r="119" spans="2:15" ht="6" customHeight="1" x14ac:dyDescent="0.4">
      <c r="B119" s="63"/>
      <c r="C119" s="64"/>
      <c r="D119" s="64"/>
      <c r="E119" s="64"/>
      <c r="F119" s="64"/>
      <c r="G119" s="65"/>
      <c r="H119" s="66"/>
      <c r="I119" s="30"/>
      <c r="J119" s="30"/>
      <c r="K119" s="17" t="str">
        <f t="shared" si="2"/>
        <v>T</v>
      </c>
    </row>
    <row r="120" spans="2:15" s="5" customFormat="1" ht="12.75" hidden="1" customHeight="1" x14ac:dyDescent="0.4">
      <c r="B120" s="67"/>
      <c r="C120" s="46" t="s">
        <v>93</v>
      </c>
      <c r="G120" s="38"/>
      <c r="H120" s="39"/>
      <c r="I120" s="48">
        <v>0</v>
      </c>
      <c r="J120" s="48">
        <v>0</v>
      </c>
      <c r="K120" s="17">
        <f t="shared" si="2"/>
        <v>0</v>
      </c>
    </row>
    <row r="121" spans="2:15" s="5" customFormat="1" ht="6" hidden="1" customHeight="1" x14ac:dyDescent="0.4">
      <c r="B121" s="67"/>
      <c r="C121" s="46"/>
      <c r="G121" s="38"/>
      <c r="H121" s="39"/>
      <c r="I121" s="40"/>
      <c r="J121" s="40"/>
      <c r="K121" s="17" t="str">
        <f t="shared" si="2"/>
        <v>T</v>
      </c>
    </row>
    <row r="122" spans="2:15" ht="12.75" customHeight="1" x14ac:dyDescent="0.4">
      <c r="B122" s="27"/>
      <c r="C122" s="6" t="s">
        <v>94</v>
      </c>
      <c r="G122" s="28"/>
      <c r="H122" s="44">
        <v>17</v>
      </c>
      <c r="I122" s="33">
        <f>+SUM(I123:I124)</f>
        <v>2600</v>
      </c>
      <c r="J122" s="33">
        <f>+SUM(J123:J124)</f>
        <v>7204</v>
      </c>
      <c r="K122" s="17">
        <f t="shared" si="2"/>
        <v>1</v>
      </c>
      <c r="O122" s="98"/>
    </row>
    <row r="123" spans="2:15" s="5" customFormat="1" ht="12.75" hidden="1" customHeight="1" x14ac:dyDescent="0.4">
      <c r="B123" s="67"/>
      <c r="C123" s="1" t="s">
        <v>7</v>
      </c>
      <c r="D123" s="5" t="s">
        <v>95</v>
      </c>
      <c r="G123" s="38"/>
      <c r="H123" s="39"/>
      <c r="I123" s="40">
        <v>0</v>
      </c>
      <c r="J123" s="40">
        <v>0</v>
      </c>
      <c r="K123" s="17">
        <f t="shared" si="2"/>
        <v>0</v>
      </c>
    </row>
    <row r="124" spans="2:15" ht="12.75" customHeight="1" x14ac:dyDescent="0.4">
      <c r="B124" s="27"/>
      <c r="C124" s="34" t="s">
        <v>9</v>
      </c>
      <c r="D124" s="3" t="s">
        <v>96</v>
      </c>
      <c r="G124" s="28"/>
      <c r="H124" s="35"/>
      <c r="I124" s="36">
        <v>2600</v>
      </c>
      <c r="J124" s="36">
        <v>7204</v>
      </c>
      <c r="K124" s="17">
        <f t="shared" si="2"/>
        <v>1</v>
      </c>
      <c r="O124" s="98"/>
    </row>
    <row r="125" spans="2:15" ht="6" customHeight="1" x14ac:dyDescent="0.4">
      <c r="B125" s="27"/>
      <c r="C125" s="6"/>
      <c r="G125" s="28"/>
      <c r="H125" s="35"/>
      <c r="I125" s="36"/>
      <c r="J125" s="36"/>
      <c r="K125" s="17" t="str">
        <f t="shared" si="2"/>
        <v>T</v>
      </c>
    </row>
    <row r="126" spans="2:15" ht="12.75" customHeight="1" x14ac:dyDescent="0.4">
      <c r="B126" s="27"/>
      <c r="C126" s="6" t="s">
        <v>97</v>
      </c>
      <c r="G126" s="28"/>
      <c r="H126" s="44">
        <v>12</v>
      </c>
      <c r="I126" s="33">
        <f>+SUM(I127:I130)</f>
        <v>5211676</v>
      </c>
      <c r="J126" s="33">
        <f>+SUM(J127:J130)</f>
        <v>9849967</v>
      </c>
      <c r="K126" s="17">
        <f t="shared" si="2"/>
        <v>1</v>
      </c>
      <c r="O126" s="98"/>
    </row>
    <row r="127" spans="2:15" s="5" customFormat="1" ht="12.75" hidden="1" customHeight="1" x14ac:dyDescent="0.4">
      <c r="B127" s="67"/>
      <c r="C127" s="1" t="s">
        <v>7</v>
      </c>
      <c r="D127" s="96" t="s">
        <v>81</v>
      </c>
      <c r="G127" s="38"/>
      <c r="H127" s="39"/>
      <c r="I127" s="40">
        <v>0</v>
      </c>
      <c r="J127" s="40">
        <v>0</v>
      </c>
      <c r="K127" s="17">
        <f t="shared" si="2"/>
        <v>0</v>
      </c>
    </row>
    <row r="128" spans="2:15" ht="12.75" customHeight="1" x14ac:dyDescent="0.4">
      <c r="B128" s="27"/>
      <c r="C128" s="34" t="s">
        <v>9</v>
      </c>
      <c r="D128" s="3" t="s">
        <v>82</v>
      </c>
      <c r="G128" s="28"/>
      <c r="H128" s="35"/>
      <c r="I128" s="36">
        <v>4092023</v>
      </c>
      <c r="J128" s="50">
        <v>8423741</v>
      </c>
      <c r="K128" s="17">
        <f t="shared" si="2"/>
        <v>1</v>
      </c>
      <c r="O128" s="98"/>
    </row>
    <row r="129" spans="2:13" ht="12.75" customHeight="1" x14ac:dyDescent="0.4">
      <c r="B129" s="27"/>
      <c r="C129" s="34" t="s">
        <v>11</v>
      </c>
      <c r="D129" s="3" t="s">
        <v>83</v>
      </c>
      <c r="G129" s="28"/>
      <c r="H129" s="35"/>
      <c r="I129" s="36">
        <v>597071</v>
      </c>
      <c r="J129" s="36">
        <v>717070</v>
      </c>
      <c r="K129" s="17">
        <f t="shared" si="2"/>
        <v>1</v>
      </c>
    </row>
    <row r="130" spans="2:13" ht="12.75" customHeight="1" x14ac:dyDescent="0.4">
      <c r="B130" s="27"/>
      <c r="C130" s="34" t="s">
        <v>13</v>
      </c>
      <c r="D130" s="3" t="s">
        <v>84</v>
      </c>
      <c r="G130" s="28"/>
      <c r="H130" s="35"/>
      <c r="I130" s="36">
        <v>522582</v>
      </c>
      <c r="J130" s="36">
        <v>709156</v>
      </c>
      <c r="K130" s="17">
        <f t="shared" si="2"/>
        <v>1</v>
      </c>
    </row>
    <row r="131" spans="2:13" ht="6" customHeight="1" x14ac:dyDescent="0.4">
      <c r="B131" s="27"/>
      <c r="C131" s="106"/>
      <c r="G131" s="28"/>
      <c r="H131" s="35"/>
      <c r="I131" s="36"/>
      <c r="J131" s="36"/>
      <c r="K131" s="17" t="str">
        <f t="shared" si="2"/>
        <v>T</v>
      </c>
    </row>
    <row r="132" spans="2:13" ht="12.75" customHeight="1" x14ac:dyDescent="0.4">
      <c r="B132" s="27"/>
      <c r="C132" s="60" t="s">
        <v>98</v>
      </c>
      <c r="D132" s="97"/>
      <c r="G132" s="28"/>
      <c r="H132" s="44" t="s">
        <v>24</v>
      </c>
      <c r="I132" s="33">
        <f>+SUM(I133:I133)</f>
        <v>2971628</v>
      </c>
      <c r="J132" s="33">
        <f>+SUM(J133:J133)</f>
        <v>4081195</v>
      </c>
      <c r="K132" s="17">
        <f t="shared" ref="K132" si="3">+IF(AND(I132="",J132=""),"T",IF(ABS(I132)+ABS(J132)&lt;&gt;0,1,0))</f>
        <v>1</v>
      </c>
    </row>
    <row r="133" spans="2:13" ht="12.75" customHeight="1" x14ac:dyDescent="0.4">
      <c r="B133" s="27"/>
      <c r="C133" s="34" t="s">
        <v>9</v>
      </c>
      <c r="D133" s="97" t="s">
        <v>87</v>
      </c>
      <c r="G133" s="28"/>
      <c r="H133" s="35"/>
      <c r="I133" s="36">
        <v>2971628</v>
      </c>
      <c r="J133" s="36">
        <v>4081195</v>
      </c>
      <c r="K133" s="17">
        <f>+IF(AND(I133="",J133=""),"T",IF(ABS(I133)+ABS(J133)&lt;&gt;0,1,0))</f>
        <v>1</v>
      </c>
    </row>
    <row r="134" spans="2:13" ht="6" customHeight="1" x14ac:dyDescent="0.4">
      <c r="B134" s="27"/>
      <c r="C134" s="106"/>
      <c r="D134" s="97"/>
      <c r="G134" s="28"/>
      <c r="H134" s="35"/>
      <c r="I134" s="36"/>
      <c r="J134" s="36"/>
      <c r="K134" s="17" t="str">
        <f>+IF(AND(I134="",J134=""),"T",IF(ABS(I134)+ABS(J134)&lt;&gt;0,1,0))</f>
        <v>T</v>
      </c>
    </row>
    <row r="135" spans="2:13" ht="12.75" customHeight="1" x14ac:dyDescent="0.4">
      <c r="B135" s="27"/>
      <c r="C135" s="60" t="s">
        <v>99</v>
      </c>
      <c r="D135" s="6"/>
      <c r="G135" s="28"/>
      <c r="H135" s="44"/>
      <c r="I135" s="33">
        <f>+SUM(I136:I138)</f>
        <v>10883097</v>
      </c>
      <c r="J135" s="33">
        <f>+SUM(J136:J138)</f>
        <v>14471886</v>
      </c>
      <c r="K135" s="17">
        <f t="shared" ref="K135:K145" si="4">+IF(AND(I135="",J135=""),"T",IF(ABS(I135)+ABS(J135)&lt;&gt;0,1,0))</f>
        <v>1</v>
      </c>
      <c r="M135" s="26">
        <f>+I135-J135</f>
        <v>-3588789</v>
      </c>
    </row>
    <row r="136" spans="2:13" x14ac:dyDescent="0.4">
      <c r="B136" s="27"/>
      <c r="C136" s="34" t="s">
        <v>7</v>
      </c>
      <c r="D136" s="97" t="s">
        <v>100</v>
      </c>
      <c r="G136" s="28"/>
      <c r="H136" s="35">
        <v>12</v>
      </c>
      <c r="I136" s="36">
        <v>9834657</v>
      </c>
      <c r="J136" s="36">
        <f>6598962+6874385</f>
        <v>13473347</v>
      </c>
      <c r="K136" s="17">
        <f t="shared" si="4"/>
        <v>1</v>
      </c>
    </row>
    <row r="137" spans="2:13" ht="13.15" customHeight="1" x14ac:dyDescent="0.4">
      <c r="B137" s="27"/>
      <c r="C137" s="34" t="s">
        <v>11</v>
      </c>
      <c r="D137" s="97" t="s">
        <v>101</v>
      </c>
      <c r="G137" s="28"/>
      <c r="H137" s="35"/>
      <c r="I137" s="36">
        <v>6861</v>
      </c>
      <c r="J137" s="36">
        <v>247</v>
      </c>
      <c r="K137" s="17">
        <f t="shared" si="4"/>
        <v>1</v>
      </c>
    </row>
    <row r="138" spans="2:13" ht="12.75" customHeight="1" x14ac:dyDescent="0.4">
      <c r="B138" s="27"/>
      <c r="C138" s="34" t="s">
        <v>13</v>
      </c>
      <c r="D138" s="97" t="s">
        <v>102</v>
      </c>
      <c r="G138" s="28"/>
      <c r="H138" s="35"/>
      <c r="I138" s="36">
        <v>1041579</v>
      </c>
      <c r="J138" s="36">
        <f>998292</f>
        <v>998292</v>
      </c>
      <c r="K138" s="17">
        <f t="shared" si="4"/>
        <v>1</v>
      </c>
    </row>
    <row r="139" spans="2:13" s="5" customFormat="1" ht="6" hidden="1" customHeight="1" x14ac:dyDescent="0.4">
      <c r="B139" s="91"/>
      <c r="C139" s="86"/>
      <c r="D139" s="46"/>
      <c r="E139" s="46"/>
      <c r="F139" s="46"/>
      <c r="G139" s="92"/>
      <c r="H139" s="93"/>
      <c r="I139" s="48"/>
      <c r="J139" s="48"/>
      <c r="K139" s="17" t="str">
        <f t="shared" si="4"/>
        <v>T</v>
      </c>
    </row>
    <row r="140" spans="2:13" s="46" customFormat="1" ht="12.75" hidden="1" customHeight="1" x14ac:dyDescent="0.4">
      <c r="B140" s="91"/>
      <c r="C140" s="86" t="s">
        <v>42</v>
      </c>
      <c r="G140" s="92"/>
      <c r="H140" s="93"/>
      <c r="I140" s="48">
        <v>0</v>
      </c>
      <c r="J140" s="48">
        <v>0</v>
      </c>
      <c r="K140" s="17">
        <f t="shared" si="4"/>
        <v>0</v>
      </c>
    </row>
    <row r="141" spans="2:13" s="5" customFormat="1" ht="6" hidden="1" customHeight="1" x14ac:dyDescent="0.4">
      <c r="B141" s="91"/>
      <c r="C141" s="86"/>
      <c r="D141" s="46"/>
      <c r="E141" s="46"/>
      <c r="F141" s="46"/>
      <c r="G141" s="92"/>
      <c r="H141" s="93"/>
      <c r="I141" s="48"/>
      <c r="J141" s="48"/>
      <c r="K141" s="17" t="str">
        <f t="shared" si="4"/>
        <v>T</v>
      </c>
    </row>
    <row r="142" spans="2:13" s="46" customFormat="1" ht="12.75" hidden="1" customHeight="1" x14ac:dyDescent="0.4">
      <c r="B142" s="91"/>
      <c r="C142" s="86" t="s">
        <v>103</v>
      </c>
      <c r="G142" s="92"/>
      <c r="H142" s="47"/>
      <c r="I142" s="48">
        <v>0</v>
      </c>
      <c r="J142" s="48">
        <v>0</v>
      </c>
      <c r="K142" s="17">
        <f t="shared" si="4"/>
        <v>0</v>
      </c>
    </row>
    <row r="143" spans="2:13" ht="6" customHeight="1" x14ac:dyDescent="0.4">
      <c r="B143" s="108"/>
      <c r="C143" s="109"/>
      <c r="D143" s="110"/>
      <c r="E143" s="71"/>
      <c r="F143" s="71"/>
      <c r="G143" s="72"/>
      <c r="H143" s="111"/>
      <c r="I143" s="105"/>
      <c r="J143" s="105"/>
      <c r="K143" s="17" t="str">
        <f t="shared" si="4"/>
        <v>T</v>
      </c>
    </row>
    <row r="144" spans="2:13" ht="12" customHeight="1" thickBot="1" x14ac:dyDescent="0.45">
      <c r="I144" s="61"/>
      <c r="J144" s="61"/>
      <c r="K144" s="17" t="str">
        <f t="shared" si="4"/>
        <v>T</v>
      </c>
    </row>
    <row r="145" spans="2:13" ht="13.5" thickBot="1" x14ac:dyDescent="0.45">
      <c r="B145" s="320" t="s">
        <v>104</v>
      </c>
      <c r="C145" s="321"/>
      <c r="D145" s="321"/>
      <c r="E145" s="321"/>
      <c r="F145" s="321"/>
      <c r="G145" s="321"/>
      <c r="H145" s="322"/>
      <c r="I145" s="75">
        <f>+I118+I95+I68</f>
        <v>69681971</v>
      </c>
      <c r="J145" s="75">
        <f>+J118+J95+J68</f>
        <v>75122438</v>
      </c>
      <c r="K145" s="17">
        <f t="shared" si="4"/>
        <v>1</v>
      </c>
      <c r="M145" s="98">
        <f>+SUM(M37:M143)</f>
        <v>-1532364</v>
      </c>
    </row>
    <row r="146" spans="2:13" x14ac:dyDescent="0.4">
      <c r="B146" s="112"/>
      <c r="C146" s="112"/>
      <c r="D146" s="112"/>
      <c r="E146" s="112"/>
      <c r="F146" s="112"/>
      <c r="G146" s="112"/>
      <c r="H146" s="112"/>
      <c r="I146" s="113"/>
      <c r="J146" s="113"/>
      <c r="K146" s="17"/>
      <c r="M146" s="98"/>
    </row>
    <row r="147" spans="2:13" s="5" customFormat="1" hidden="1" x14ac:dyDescent="0.4">
      <c r="H147" s="114"/>
      <c r="I147" s="114">
        <f>+I145-I60</f>
        <v>0</v>
      </c>
      <c r="J147" s="114">
        <f>+J145-J60</f>
        <v>0</v>
      </c>
    </row>
    <row r="148" spans="2:13" s="5" customFormat="1" hidden="1" x14ac:dyDescent="0.4">
      <c r="H148" s="114"/>
      <c r="I148" s="114">
        <f>+I37-I118</f>
        <v>5889398</v>
      </c>
      <c r="J148" s="114">
        <f>+J37-J118</f>
        <v>15705442</v>
      </c>
    </row>
    <row r="149" spans="2:13" s="5" customFormat="1" hidden="1" x14ac:dyDescent="0.4">
      <c r="H149" s="114"/>
      <c r="I149" s="114"/>
      <c r="J149" s="114"/>
    </row>
    <row r="150" spans="2:13" s="5" customFormat="1" hidden="1" x14ac:dyDescent="0.4">
      <c r="E150" s="115"/>
      <c r="F150" s="116" t="s">
        <v>105</v>
      </c>
      <c r="G150" s="115"/>
      <c r="H150" s="115"/>
      <c r="I150" s="117">
        <f>+'PL Conso'!J58-'PL Conso'!J56-'PL Conso'!J54-'PL Conso'!J46-'PL Conso'!J42-'PL Conso'!J40-'PL Conso'!J36</f>
        <v>10498666</v>
      </c>
      <c r="J150" s="117"/>
      <c r="K150" s="118"/>
      <c r="L150" s="118">
        <f>+I150</f>
        <v>10498666</v>
      </c>
    </row>
    <row r="151" spans="2:13" s="5" customFormat="1" hidden="1" x14ac:dyDescent="0.4">
      <c r="E151" s="115"/>
      <c r="F151" s="116" t="s">
        <v>106</v>
      </c>
      <c r="G151" s="115"/>
      <c r="H151" s="115"/>
      <c r="I151" s="117">
        <f>+I99+I126+I105+I132-I57</f>
        <v>12935613</v>
      </c>
      <c r="J151" s="117"/>
      <c r="K151" s="118"/>
      <c r="L151" s="118">
        <f>+I126+I99-I57</f>
        <v>5944881</v>
      </c>
    </row>
    <row r="152" spans="2:13" s="5" customFormat="1" hidden="1" x14ac:dyDescent="0.4">
      <c r="E152" s="115"/>
      <c r="F152" s="116" t="s">
        <v>107</v>
      </c>
      <c r="G152" s="115"/>
      <c r="H152" s="115"/>
      <c r="I152" s="117">
        <f>+I151/I150</f>
        <v>1.2321196807289612</v>
      </c>
      <c r="J152" s="117"/>
      <c r="K152" s="118"/>
      <c r="L152" s="118"/>
    </row>
    <row r="153" spans="2:13" s="5" customFormat="1" hidden="1" x14ac:dyDescent="0.4">
      <c r="E153" s="115"/>
      <c r="F153" s="116" t="s">
        <v>108</v>
      </c>
      <c r="G153" s="115"/>
      <c r="H153" s="115"/>
      <c r="I153" s="117">
        <f>I150/-'PL Conso'!J85</f>
        <v>19.551061757547203</v>
      </c>
      <c r="J153" s="117"/>
      <c r="K153" s="118"/>
      <c r="L153" s="118"/>
    </row>
    <row r="154" spans="2:13" s="5" customFormat="1" hidden="1" x14ac:dyDescent="0.4">
      <c r="E154" s="115"/>
      <c r="F154" s="116" t="s">
        <v>109</v>
      </c>
      <c r="G154" s="115"/>
      <c r="H154" s="115"/>
      <c r="I154" s="119">
        <f>+I68</f>
        <v>40630348</v>
      </c>
      <c r="J154" s="119"/>
      <c r="K154" s="118"/>
      <c r="L154" s="118"/>
    </row>
    <row r="155" spans="2:13" s="5" customFormat="1" hidden="1" x14ac:dyDescent="0.4">
      <c r="E155" s="115"/>
      <c r="F155" s="116" t="s">
        <v>110</v>
      </c>
      <c r="G155" s="115"/>
      <c r="H155" s="115"/>
      <c r="I155" s="119">
        <f>+I57</f>
        <v>4876039</v>
      </c>
      <c r="J155" s="119"/>
      <c r="K155" s="118"/>
      <c r="L155" s="118"/>
    </row>
    <row r="156" spans="2:13" s="5" customFormat="1" hidden="1" x14ac:dyDescent="0.4">
      <c r="E156" s="115"/>
      <c r="F156" s="116" t="s">
        <v>111</v>
      </c>
      <c r="G156" s="115"/>
      <c r="H156" s="115"/>
      <c r="I156" s="117">
        <f>4680771.97-2500000</f>
        <v>2180771.9699999997</v>
      </c>
      <c r="J156" s="117"/>
      <c r="K156" s="118"/>
      <c r="L156" s="118"/>
    </row>
    <row r="157" spans="2:13" s="5" customFormat="1" hidden="1" x14ac:dyDescent="0.4">
      <c r="E157" s="115"/>
      <c r="F157" s="116" t="s">
        <v>112</v>
      </c>
      <c r="G157" s="115"/>
      <c r="H157" s="115"/>
      <c r="I157" s="117">
        <f>3786000+2500000</f>
        <v>6286000</v>
      </c>
      <c r="J157" s="117"/>
      <c r="K157" s="118"/>
      <c r="L157" s="118"/>
    </row>
    <row r="158" spans="2:13" s="5" customFormat="1" hidden="1" x14ac:dyDescent="0.4">
      <c r="E158" s="115"/>
      <c r="F158" s="116" t="s">
        <v>113</v>
      </c>
      <c r="G158" s="115"/>
      <c r="H158" s="115"/>
      <c r="I158" s="117">
        <v>0</v>
      </c>
      <c r="J158" s="117"/>
      <c r="K158" s="118"/>
      <c r="L158" s="118"/>
    </row>
    <row r="159" spans="2:13" s="5" customFormat="1" hidden="1" x14ac:dyDescent="0.4">
      <c r="E159" s="115"/>
      <c r="F159" s="115"/>
      <c r="G159" s="115"/>
      <c r="H159" s="115"/>
      <c r="I159" s="120"/>
      <c r="J159" s="120"/>
      <c r="K159" s="118"/>
      <c r="L159" s="118"/>
    </row>
    <row r="160" spans="2:13" s="5" customFormat="1" hidden="1" x14ac:dyDescent="0.4">
      <c r="E160" s="115"/>
      <c r="F160" s="115"/>
      <c r="G160" s="115"/>
      <c r="H160" s="115"/>
      <c r="I160" s="120"/>
      <c r="J160" s="120"/>
      <c r="K160" s="118"/>
      <c r="L160" s="118"/>
    </row>
    <row r="161" spans="5:12" s="5" customFormat="1" hidden="1" x14ac:dyDescent="0.4">
      <c r="E161" s="115"/>
      <c r="F161" s="115"/>
      <c r="G161" s="115"/>
      <c r="H161" s="115"/>
      <c r="I161" s="120"/>
      <c r="J161" s="120"/>
      <c r="K161" s="118"/>
      <c r="L161" s="118"/>
    </row>
    <row r="162" spans="5:12" s="5" customFormat="1" hidden="1" x14ac:dyDescent="0.4">
      <c r="E162" s="115"/>
      <c r="F162" s="121" t="s">
        <v>114</v>
      </c>
      <c r="G162" s="121"/>
      <c r="H162" s="121"/>
      <c r="I162" s="122">
        <f>+I150+SUM(I163:I169)</f>
        <v>4987564.561999999</v>
      </c>
      <c r="J162" s="122"/>
      <c r="K162" s="123"/>
      <c r="L162" s="123"/>
    </row>
    <row r="163" spans="5:12" s="5" customFormat="1" hidden="1" x14ac:dyDescent="0.4">
      <c r="E163" s="115" t="s">
        <v>115</v>
      </c>
      <c r="F163" s="115" t="s">
        <v>116</v>
      </c>
      <c r="G163" s="115"/>
      <c r="H163" s="115"/>
      <c r="I163" s="124">
        <f>+M145</f>
        <v>-1532364</v>
      </c>
      <c r="J163" s="117"/>
      <c r="K163" s="118"/>
      <c r="L163" s="118"/>
    </row>
    <row r="164" spans="5:12" s="5" customFormat="1" hidden="1" x14ac:dyDescent="0.4">
      <c r="E164" s="115" t="s">
        <v>117</v>
      </c>
      <c r="F164" s="115" t="s">
        <v>118</v>
      </c>
      <c r="G164" s="115"/>
      <c r="H164" s="115"/>
      <c r="I164" s="124">
        <f>+'PL Conso'!J56</f>
        <v>43358</v>
      </c>
      <c r="J164" s="117"/>
      <c r="K164" s="118"/>
      <c r="L164" s="118"/>
    </row>
    <row r="165" spans="5:12" s="5" customFormat="1" hidden="1" x14ac:dyDescent="0.4">
      <c r="E165" s="115" t="s">
        <v>119</v>
      </c>
      <c r="F165" s="115" t="s">
        <v>120</v>
      </c>
      <c r="G165" s="115"/>
      <c r="H165" s="115"/>
      <c r="I165" s="124">
        <v>-1841323.4680000013</v>
      </c>
      <c r="J165" s="117"/>
      <c r="K165" s="118"/>
      <c r="L165" s="118"/>
    </row>
    <row r="166" spans="5:12" s="5" customFormat="1" hidden="1" x14ac:dyDescent="0.4">
      <c r="E166" s="115" t="s">
        <v>121</v>
      </c>
      <c r="F166" s="115" t="s">
        <v>122</v>
      </c>
      <c r="G166" s="115"/>
      <c r="H166" s="115"/>
      <c r="I166" s="124">
        <v>0</v>
      </c>
      <c r="J166" s="117"/>
      <c r="K166" s="118"/>
      <c r="L166" s="118"/>
    </row>
    <row r="167" spans="5:12" s="5" customFormat="1" hidden="1" x14ac:dyDescent="0.4">
      <c r="E167" s="115" t="s">
        <v>123</v>
      </c>
      <c r="F167" s="115" t="s">
        <v>124</v>
      </c>
      <c r="G167" s="115"/>
      <c r="H167" s="115"/>
      <c r="I167" s="124">
        <v>0</v>
      </c>
      <c r="J167" s="117"/>
      <c r="K167" s="118"/>
      <c r="L167" s="118"/>
    </row>
    <row r="168" spans="5:12" s="5" customFormat="1" hidden="1" x14ac:dyDescent="0.4">
      <c r="E168" s="115" t="s">
        <v>125</v>
      </c>
      <c r="F168" s="115" t="s">
        <v>126</v>
      </c>
      <c r="G168" s="115"/>
      <c r="H168" s="115"/>
      <c r="I168" s="124">
        <f>-I156</f>
        <v>-2180771.9699999997</v>
      </c>
      <c r="J168" s="117"/>
      <c r="K168" s="118"/>
      <c r="L168" s="118"/>
    </row>
    <row r="169" spans="5:12" s="5" customFormat="1" hidden="1" x14ac:dyDescent="0.4">
      <c r="E169" s="115" t="s">
        <v>127</v>
      </c>
      <c r="F169" s="115" t="s">
        <v>128</v>
      </c>
      <c r="G169" s="115"/>
      <c r="H169" s="115"/>
      <c r="I169" s="124">
        <v>0</v>
      </c>
      <c r="J169" s="117"/>
      <c r="K169" s="118"/>
      <c r="L169" s="118"/>
    </row>
    <row r="170" spans="5:12" s="5" customFormat="1" hidden="1" x14ac:dyDescent="0.4">
      <c r="H170" s="74"/>
      <c r="I170" s="74"/>
      <c r="J170" s="74"/>
    </row>
    <row r="171" spans="5:12" s="5" customFormat="1" hidden="1" x14ac:dyDescent="0.4">
      <c r="H171" s="74"/>
      <c r="I171" s="74"/>
      <c r="J171" s="74"/>
    </row>
    <row r="172" spans="5:12" s="5" customFormat="1" hidden="1" x14ac:dyDescent="0.4">
      <c r="F172" s="5" t="s">
        <v>129</v>
      </c>
      <c r="H172" s="74"/>
      <c r="I172" s="124">
        <f>+I173+I174</f>
        <v>-1803078.01</v>
      </c>
      <c r="J172" s="74"/>
    </row>
    <row r="173" spans="5:12" s="5" customFormat="1" hidden="1" x14ac:dyDescent="0.4">
      <c r="F173" s="125" t="s">
        <v>49</v>
      </c>
      <c r="H173" s="74"/>
      <c r="I173" s="124">
        <f>-780000-784000</f>
        <v>-1564000</v>
      </c>
      <c r="J173" s="74"/>
    </row>
    <row r="174" spans="5:12" s="5" customFormat="1" hidden="1" x14ac:dyDescent="0.4">
      <c r="F174" s="125" t="s">
        <v>130</v>
      </c>
      <c r="H174" s="74"/>
      <c r="I174" s="124">
        <f>-42933.33-77494.67-34183.34-84466.67</f>
        <v>-239078.01</v>
      </c>
      <c r="J174" s="74"/>
    </row>
    <row r="175" spans="5:12" s="5" customFormat="1" hidden="1" x14ac:dyDescent="0.4">
      <c r="H175" s="74"/>
      <c r="I175" s="74"/>
      <c r="J175" s="74"/>
    </row>
    <row r="176" spans="5:12" s="5" customFormat="1" hidden="1" x14ac:dyDescent="0.4">
      <c r="F176" s="5" t="s">
        <v>131</v>
      </c>
      <c r="H176" s="74"/>
      <c r="I176" s="124">
        <f>+I162+I172</f>
        <v>3184486.5519999992</v>
      </c>
      <c r="J176" s="74"/>
    </row>
    <row r="177" spans="8:10" s="5" customFormat="1" hidden="1" x14ac:dyDescent="0.4">
      <c r="H177" s="74"/>
      <c r="I177" s="74"/>
      <c r="J177" s="74"/>
    </row>
    <row r="178" spans="8:10" x14ac:dyDescent="0.4">
      <c r="I178" s="61"/>
      <c r="J178" s="61"/>
    </row>
  </sheetData>
  <autoFilter ref="K6:K145" xr:uid="{8E9E260F-7831-425F-81E7-6CCDBD9A918B}">
    <filterColumn colId="0">
      <filters blank="1">
        <filter val="1"/>
        <filter val="T"/>
      </filters>
    </filterColumn>
  </autoFilter>
  <mergeCells count="2">
    <mergeCell ref="B60:H60"/>
    <mergeCell ref="B145:H145"/>
  </mergeCells>
  <pageMargins left="0.25" right="0.25" top="0.75" bottom="0.75" header="0.3" footer="0.3"/>
  <pageSetup paperSize="9" fitToHeight="0" orientation="portrait" r:id="rId1"/>
  <headerFooter alignWithMargins="0"/>
  <rowBreaks count="2" manualBreakCount="2">
    <brk id="62" min="1" max="9" man="1"/>
    <brk id="146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CD6E-5C0D-4262-93C6-74C909BE612C}">
  <sheetPr filterMode="1">
    <pageSetUpPr fitToPage="1"/>
  </sheetPr>
  <dimension ref="A2:XFD129"/>
  <sheetViews>
    <sheetView showGridLines="0" zoomScale="115" zoomScaleNormal="115" workbookViewId="0">
      <selection activeCell="J20" sqref="J20:K20"/>
    </sheetView>
  </sheetViews>
  <sheetFormatPr baseColWidth="10" defaultColWidth="11.73046875" defaultRowHeight="13.15" x14ac:dyDescent="0.4"/>
  <cols>
    <col min="1" max="1" width="3.59765625" style="52" customWidth="1"/>
    <col min="2" max="2" width="7.73046875" style="126" hidden="1" customWidth="1"/>
    <col min="3" max="3" width="2" style="52" customWidth="1"/>
    <col min="4" max="4" width="4.1328125" style="52" customWidth="1"/>
    <col min="5" max="5" width="15" style="52" customWidth="1"/>
    <col min="6" max="6" width="15.1328125" style="52" customWidth="1"/>
    <col min="7" max="7" width="9.265625" style="52" customWidth="1"/>
    <col min="8" max="8" width="18.59765625" style="52" customWidth="1"/>
    <col min="9" max="9" width="13" style="52" customWidth="1"/>
    <col min="10" max="11" width="15.73046875" style="52" customWidth="1"/>
    <col min="12" max="12" width="5.73046875" style="52" hidden="1" customWidth="1"/>
    <col min="13" max="16384" width="11.73046875" style="52"/>
  </cols>
  <sheetData>
    <row r="2" spans="2:14" x14ac:dyDescent="0.4">
      <c r="C2" s="2" t="str">
        <f>+'BS Conso'!B2</f>
        <v>GRIÑO ECOLOGIC, S.A. Y SOCIEDADES DEPENDIENTES</v>
      </c>
    </row>
    <row r="3" spans="2:14" s="3" customFormat="1" x14ac:dyDescent="0.4">
      <c r="B3" s="1"/>
      <c r="I3" s="11"/>
      <c r="J3" s="127"/>
      <c r="K3" s="128"/>
    </row>
    <row r="4" spans="2:14" s="7" customFormat="1" ht="18" x14ac:dyDescent="0.55000000000000004">
      <c r="B4" s="129"/>
      <c r="C4" s="7" t="s">
        <v>132</v>
      </c>
      <c r="I4" s="8"/>
      <c r="J4" s="130"/>
      <c r="K4" s="130"/>
    </row>
    <row r="5" spans="2:14" ht="12" customHeight="1" x14ac:dyDescent="0.4">
      <c r="C5" s="3"/>
    </row>
    <row r="6" spans="2:14" ht="2.1" customHeight="1" x14ac:dyDescent="0.55000000000000004">
      <c r="C6" s="131"/>
      <c r="D6" s="131"/>
      <c r="E6" s="131"/>
      <c r="F6" s="131"/>
      <c r="G6" s="131"/>
      <c r="H6" s="131"/>
      <c r="I6" s="132" t="s">
        <v>133</v>
      </c>
      <c r="J6" s="132" t="s">
        <v>134</v>
      </c>
      <c r="K6" s="132" t="s">
        <v>134</v>
      </c>
    </row>
    <row r="7" spans="2:14" ht="12" customHeight="1" x14ac:dyDescent="0.4">
      <c r="C7" s="133"/>
      <c r="D7" s="134"/>
      <c r="E7" s="134"/>
      <c r="F7" s="134"/>
      <c r="G7" s="134"/>
      <c r="H7" s="134"/>
      <c r="I7" s="135" t="s">
        <v>3</v>
      </c>
      <c r="J7" s="136" t="s">
        <v>135</v>
      </c>
      <c r="K7" s="137" t="s">
        <v>136</v>
      </c>
      <c r="L7" s="138" t="s">
        <v>4</v>
      </c>
    </row>
    <row r="8" spans="2:14" x14ac:dyDescent="0.4">
      <c r="E8" s="128"/>
      <c r="F8" s="128"/>
      <c r="G8" s="128"/>
      <c r="H8" s="128"/>
      <c r="L8" s="138" t="str">
        <f t="shared" ref="L8:L70" si="0">+IF(AND(J8="",K8=""),"T",IF(ABS(J8)+ABS(K8)&lt;&gt;0,1,0))</f>
        <v>T</v>
      </c>
    </row>
    <row r="9" spans="2:14" ht="6" customHeight="1" x14ac:dyDescent="0.4">
      <c r="C9" s="139"/>
      <c r="D9" s="140"/>
      <c r="E9" s="141"/>
      <c r="F9" s="141"/>
      <c r="G9" s="141"/>
      <c r="H9" s="142"/>
      <c r="I9" s="90"/>
      <c r="J9" s="90"/>
      <c r="K9" s="90"/>
      <c r="L9" s="138" t="str">
        <f t="shared" si="0"/>
        <v>T</v>
      </c>
    </row>
    <row r="10" spans="2:14" ht="14.25" x14ac:dyDescent="0.45">
      <c r="C10" s="143"/>
      <c r="D10" s="144" t="s">
        <v>137</v>
      </c>
      <c r="E10" s="128"/>
      <c r="F10" s="128"/>
      <c r="G10" s="128"/>
      <c r="H10" s="145"/>
      <c r="I10" s="35"/>
      <c r="J10" s="69"/>
      <c r="K10" s="69"/>
      <c r="L10" s="138" t="str">
        <f t="shared" si="0"/>
        <v>T</v>
      </c>
    </row>
    <row r="11" spans="2:14" ht="6" customHeight="1" x14ac:dyDescent="0.4">
      <c r="C11" s="146"/>
      <c r="H11" s="147"/>
      <c r="I11" s="35"/>
      <c r="J11" s="69"/>
      <c r="K11" s="69"/>
      <c r="L11" s="138" t="str">
        <f t="shared" si="0"/>
        <v>T</v>
      </c>
    </row>
    <row r="12" spans="2:14" x14ac:dyDescent="0.4">
      <c r="B12" s="126" t="s">
        <v>138</v>
      </c>
      <c r="C12" s="148"/>
      <c r="D12" s="149" t="s">
        <v>139</v>
      </c>
      <c r="F12" s="149"/>
      <c r="H12" s="147"/>
      <c r="I12" s="44" t="s">
        <v>140</v>
      </c>
      <c r="J12" s="150">
        <f>+SUM(J13:J14)</f>
        <v>68264994</v>
      </c>
      <c r="K12" s="150">
        <f>+K13+K14</f>
        <v>67249355</v>
      </c>
      <c r="L12" s="138">
        <f t="shared" si="0"/>
        <v>1</v>
      </c>
      <c r="N12" s="151"/>
    </row>
    <row r="13" spans="2:14" x14ac:dyDescent="0.4">
      <c r="B13" s="126" t="s">
        <v>141</v>
      </c>
      <c r="C13" s="152"/>
      <c r="D13" s="153" t="s">
        <v>142</v>
      </c>
      <c r="E13" s="52" t="s">
        <v>143</v>
      </c>
      <c r="H13" s="147"/>
      <c r="I13" s="35"/>
      <c r="J13" s="154">
        <v>4554390</v>
      </c>
      <c r="K13" s="154">
        <v>4473770</v>
      </c>
      <c r="L13" s="138">
        <f t="shared" si="0"/>
        <v>1</v>
      </c>
      <c r="N13" s="155"/>
    </row>
    <row r="14" spans="2:14" x14ac:dyDescent="0.4">
      <c r="B14" s="126" t="s">
        <v>144</v>
      </c>
      <c r="C14" s="152"/>
      <c r="D14" s="153" t="s">
        <v>145</v>
      </c>
      <c r="E14" s="52" t="s">
        <v>146</v>
      </c>
      <c r="H14" s="147"/>
      <c r="I14" s="35"/>
      <c r="J14" s="154">
        <v>63710604</v>
      </c>
      <c r="K14" s="154">
        <v>62775585</v>
      </c>
      <c r="L14" s="138">
        <f t="shared" si="0"/>
        <v>1</v>
      </c>
    </row>
    <row r="15" spans="2:14" ht="6" customHeight="1" x14ac:dyDescent="0.4">
      <c r="C15" s="152"/>
      <c r="D15" s="153"/>
      <c r="H15" s="147"/>
      <c r="I15" s="35"/>
      <c r="J15" s="154"/>
      <c r="K15" s="29"/>
      <c r="L15" s="138" t="str">
        <f t="shared" si="0"/>
        <v>T</v>
      </c>
    </row>
    <row r="16" spans="2:14" x14ac:dyDescent="0.4">
      <c r="B16" s="126" t="s">
        <v>147</v>
      </c>
      <c r="C16" s="148"/>
      <c r="D16" s="149" t="s">
        <v>148</v>
      </c>
      <c r="H16" s="147"/>
      <c r="I16" s="44"/>
      <c r="J16" s="150">
        <v>122309</v>
      </c>
      <c r="K16" s="150">
        <v>25829</v>
      </c>
      <c r="L16" s="138">
        <f t="shared" si="0"/>
        <v>1</v>
      </c>
    </row>
    <row r="17" spans="2:12" ht="6" customHeight="1" x14ac:dyDescent="0.4">
      <c r="C17" s="152"/>
      <c r="D17" s="153"/>
      <c r="H17" s="147"/>
      <c r="I17" s="35"/>
      <c r="J17" s="154"/>
      <c r="K17" s="29"/>
      <c r="L17" s="138" t="str">
        <f t="shared" si="0"/>
        <v>T</v>
      </c>
    </row>
    <row r="18" spans="2:12" x14ac:dyDescent="0.4">
      <c r="B18" s="126" t="s">
        <v>149</v>
      </c>
      <c r="C18" s="148"/>
      <c r="D18" s="149" t="s">
        <v>150</v>
      </c>
      <c r="H18" s="147"/>
      <c r="I18" s="99"/>
      <c r="J18" s="150">
        <v>410454</v>
      </c>
      <c r="K18" s="150">
        <v>196386</v>
      </c>
      <c r="L18" s="138">
        <f t="shared" si="0"/>
        <v>1</v>
      </c>
    </row>
    <row r="19" spans="2:12" ht="6" customHeight="1" x14ac:dyDescent="0.4">
      <c r="C19" s="152"/>
      <c r="D19" s="153"/>
      <c r="H19" s="147"/>
      <c r="I19" s="69"/>
      <c r="J19" s="154"/>
      <c r="K19" s="29"/>
      <c r="L19" s="138" t="str">
        <f t="shared" si="0"/>
        <v>T</v>
      </c>
    </row>
    <row r="20" spans="2:12" x14ac:dyDescent="0.4">
      <c r="B20" s="126" t="s">
        <v>151</v>
      </c>
      <c r="C20" s="148"/>
      <c r="D20" s="149" t="s">
        <v>152</v>
      </c>
      <c r="H20" s="147"/>
      <c r="I20" s="44" t="s">
        <v>153</v>
      </c>
      <c r="J20" s="150">
        <f>+SUM(J21:J23)</f>
        <v>-32621402</v>
      </c>
      <c r="K20" s="150">
        <f>+SUM(K21:K23)</f>
        <v>-32504659</v>
      </c>
      <c r="L20" s="138">
        <f t="shared" si="0"/>
        <v>1</v>
      </c>
    </row>
    <row r="21" spans="2:12" x14ac:dyDescent="0.4">
      <c r="B21" s="126" t="s">
        <v>154</v>
      </c>
      <c r="C21" s="152"/>
      <c r="D21" s="153" t="s">
        <v>142</v>
      </c>
      <c r="E21" s="52" t="s">
        <v>155</v>
      </c>
      <c r="H21" s="147"/>
      <c r="I21" s="35"/>
      <c r="J21" s="154">
        <v>-464925</v>
      </c>
      <c r="K21" s="154">
        <v>-137171</v>
      </c>
      <c r="L21" s="138">
        <f t="shared" si="0"/>
        <v>1</v>
      </c>
    </row>
    <row r="22" spans="2:12" x14ac:dyDescent="0.4">
      <c r="B22" s="126" t="s">
        <v>156</v>
      </c>
      <c r="C22" s="152"/>
      <c r="D22" s="153" t="s">
        <v>145</v>
      </c>
      <c r="E22" s="52" t="s">
        <v>157</v>
      </c>
      <c r="H22" s="147"/>
      <c r="I22" s="35"/>
      <c r="J22" s="154">
        <v>-6582410</v>
      </c>
      <c r="K22" s="154">
        <v>-7308817</v>
      </c>
      <c r="L22" s="138">
        <f t="shared" si="0"/>
        <v>1</v>
      </c>
    </row>
    <row r="23" spans="2:12" x14ac:dyDescent="0.4">
      <c r="B23" s="126" t="s">
        <v>158</v>
      </c>
      <c r="C23" s="152"/>
      <c r="D23" s="153" t="s">
        <v>159</v>
      </c>
      <c r="E23" s="52" t="s">
        <v>160</v>
      </c>
      <c r="H23" s="147"/>
      <c r="I23" s="35"/>
      <c r="J23" s="154">
        <v>-25574067</v>
      </c>
      <c r="K23" s="154">
        <v>-25058671</v>
      </c>
      <c r="L23" s="138">
        <f t="shared" si="0"/>
        <v>1</v>
      </c>
    </row>
    <row r="24" spans="2:12" s="157" customFormat="1" hidden="1" x14ac:dyDescent="0.4">
      <c r="B24" s="126" t="s">
        <v>161</v>
      </c>
      <c r="C24" s="156"/>
      <c r="D24" s="126" t="s">
        <v>162</v>
      </c>
      <c r="E24" s="157" t="s">
        <v>163</v>
      </c>
      <c r="H24" s="158"/>
      <c r="I24" s="159"/>
      <c r="J24" s="40">
        <v>0</v>
      </c>
      <c r="K24" s="40">
        <v>0</v>
      </c>
      <c r="L24" s="160">
        <f t="shared" si="0"/>
        <v>0</v>
      </c>
    </row>
    <row r="25" spans="2:12" ht="6" customHeight="1" x14ac:dyDescent="0.4">
      <c r="C25" s="152"/>
      <c r="D25" s="153"/>
      <c r="H25" s="147"/>
      <c r="I25" s="35"/>
      <c r="J25" s="154"/>
      <c r="K25" s="29"/>
      <c r="L25" s="138" t="str">
        <f t="shared" si="0"/>
        <v>T</v>
      </c>
    </row>
    <row r="26" spans="2:12" x14ac:dyDescent="0.4">
      <c r="B26" s="126" t="s">
        <v>164</v>
      </c>
      <c r="C26" s="148"/>
      <c r="D26" s="149" t="s">
        <v>165</v>
      </c>
      <c r="H26" s="147"/>
      <c r="I26" s="44"/>
      <c r="J26" s="150">
        <f>+SUM(J27:J28)</f>
        <v>155771</v>
      </c>
      <c r="K26" s="150">
        <f>+K27+K28</f>
        <v>423749</v>
      </c>
      <c r="L26" s="138">
        <f t="shared" si="0"/>
        <v>1</v>
      </c>
    </row>
    <row r="27" spans="2:12" x14ac:dyDescent="0.4">
      <c r="B27" s="126" t="s">
        <v>166</v>
      </c>
      <c r="C27" s="152"/>
      <c r="D27" s="153" t="s">
        <v>142</v>
      </c>
      <c r="E27" s="52" t="s">
        <v>167</v>
      </c>
      <c r="H27" s="147"/>
      <c r="I27" s="35"/>
      <c r="J27" s="154">
        <v>74857</v>
      </c>
      <c r="K27" s="154">
        <v>33636</v>
      </c>
      <c r="L27" s="138">
        <f t="shared" si="0"/>
        <v>1</v>
      </c>
    </row>
    <row r="28" spans="2:12" x14ac:dyDescent="0.4">
      <c r="B28" s="126" t="s">
        <v>168</v>
      </c>
      <c r="C28" s="152"/>
      <c r="D28" s="153" t="s">
        <v>145</v>
      </c>
      <c r="E28" s="52" t="s">
        <v>169</v>
      </c>
      <c r="H28" s="147"/>
      <c r="I28" s="35"/>
      <c r="J28" s="154">
        <v>80914</v>
      </c>
      <c r="K28" s="154">
        <v>390113</v>
      </c>
      <c r="L28" s="138">
        <f t="shared" si="0"/>
        <v>1</v>
      </c>
    </row>
    <row r="29" spans="2:12" ht="6" customHeight="1" x14ac:dyDescent="0.4">
      <c r="C29" s="152"/>
      <c r="D29" s="153"/>
      <c r="H29" s="147"/>
      <c r="I29" s="35"/>
      <c r="J29" s="154"/>
      <c r="K29" s="29"/>
      <c r="L29" s="138" t="str">
        <f t="shared" si="0"/>
        <v>T</v>
      </c>
    </row>
    <row r="30" spans="2:12" x14ac:dyDescent="0.4">
      <c r="B30" s="126" t="s">
        <v>170</v>
      </c>
      <c r="C30" s="148"/>
      <c r="D30" s="149" t="s">
        <v>171</v>
      </c>
      <c r="H30" s="147"/>
      <c r="I30" s="44"/>
      <c r="J30" s="150">
        <f>+SUM(J31:J33)</f>
        <v>-13582749</v>
      </c>
      <c r="K30" s="150">
        <f>+K31+K32</f>
        <v>-14008820</v>
      </c>
      <c r="L30" s="138">
        <f t="shared" si="0"/>
        <v>1</v>
      </c>
    </row>
    <row r="31" spans="2:12" x14ac:dyDescent="0.4">
      <c r="B31" s="126" t="s">
        <v>172</v>
      </c>
      <c r="C31" s="152"/>
      <c r="D31" s="153" t="s">
        <v>142</v>
      </c>
      <c r="E31" s="52" t="s">
        <v>173</v>
      </c>
      <c r="H31" s="147"/>
      <c r="I31" s="35"/>
      <c r="J31" s="154">
        <v>-10413765</v>
      </c>
      <c r="K31" s="154">
        <v>-10754104</v>
      </c>
      <c r="L31" s="138">
        <f t="shared" si="0"/>
        <v>1</v>
      </c>
    </row>
    <row r="32" spans="2:12" x14ac:dyDescent="0.4">
      <c r="B32" s="126" t="s">
        <v>174</v>
      </c>
      <c r="C32" s="152"/>
      <c r="D32" s="153" t="s">
        <v>145</v>
      </c>
      <c r="E32" s="52" t="s">
        <v>175</v>
      </c>
      <c r="H32" s="147"/>
      <c r="I32" s="35" t="s">
        <v>176</v>
      </c>
      <c r="J32" s="154">
        <v>-3168984</v>
      </c>
      <c r="K32" s="154">
        <v>-3254716</v>
      </c>
      <c r="L32" s="138">
        <f t="shared" si="0"/>
        <v>1</v>
      </c>
    </row>
    <row r="33" spans="2:12" s="157" customFormat="1" hidden="1" x14ac:dyDescent="0.4">
      <c r="B33" s="126" t="s">
        <v>177</v>
      </c>
      <c r="C33" s="156"/>
      <c r="D33" s="126" t="s">
        <v>159</v>
      </c>
      <c r="E33" s="157" t="s">
        <v>178</v>
      </c>
      <c r="H33" s="158"/>
      <c r="I33" s="159"/>
      <c r="J33" s="40">
        <v>0</v>
      </c>
      <c r="K33" s="40">
        <v>0</v>
      </c>
      <c r="L33" s="160">
        <f t="shared" si="0"/>
        <v>0</v>
      </c>
    </row>
    <row r="34" spans="2:12" ht="6" customHeight="1" x14ac:dyDescent="0.4">
      <c r="C34" s="152"/>
      <c r="D34" s="153"/>
      <c r="H34" s="147"/>
      <c r="I34" s="35"/>
      <c r="J34" s="154"/>
      <c r="K34" s="29"/>
      <c r="L34" s="138" t="str">
        <f t="shared" si="0"/>
        <v>T</v>
      </c>
    </row>
    <row r="35" spans="2:12" x14ac:dyDescent="0.4">
      <c r="B35" s="126" t="s">
        <v>179</v>
      </c>
      <c r="C35" s="148"/>
      <c r="D35" s="161" t="s">
        <v>180</v>
      </c>
      <c r="H35" s="147"/>
      <c r="I35" s="44"/>
      <c r="J35" s="150">
        <f>+SUM(J36:J38)</f>
        <v>-12492352</v>
      </c>
      <c r="K35" s="150">
        <f>+K36+K37</f>
        <v>-11155164</v>
      </c>
      <c r="L35" s="138">
        <f t="shared" si="0"/>
        <v>1</v>
      </c>
    </row>
    <row r="36" spans="2:12" x14ac:dyDescent="0.4">
      <c r="B36" s="126" t="s">
        <v>181</v>
      </c>
      <c r="C36" s="152"/>
      <c r="D36" s="153" t="s">
        <v>142</v>
      </c>
      <c r="E36" s="52" t="s">
        <v>182</v>
      </c>
      <c r="H36" s="147"/>
      <c r="I36" s="35" t="s">
        <v>183</v>
      </c>
      <c r="J36" s="154">
        <v>-241641</v>
      </c>
      <c r="K36" s="154">
        <v>-53071</v>
      </c>
      <c r="L36" s="138">
        <f t="shared" si="0"/>
        <v>1</v>
      </c>
    </row>
    <row r="37" spans="2:12" x14ac:dyDescent="0.4">
      <c r="B37" s="126" t="s">
        <v>184</v>
      </c>
      <c r="C37" s="152"/>
      <c r="D37" s="153" t="s">
        <v>145</v>
      </c>
      <c r="E37" s="52" t="s">
        <v>185</v>
      </c>
      <c r="H37" s="147"/>
      <c r="I37" s="35"/>
      <c r="J37" s="154">
        <v>-12250711</v>
      </c>
      <c r="K37" s="154">
        <v>-11102093</v>
      </c>
      <c r="L37" s="138">
        <f t="shared" si="0"/>
        <v>1</v>
      </c>
    </row>
    <row r="38" spans="2:12" s="157" customFormat="1" hidden="1" x14ac:dyDescent="0.4">
      <c r="B38" s="126" t="s">
        <v>186</v>
      </c>
      <c r="C38" s="156"/>
      <c r="D38" s="126" t="s">
        <v>159</v>
      </c>
      <c r="E38" s="157" t="s">
        <v>178</v>
      </c>
      <c r="H38" s="158"/>
      <c r="I38" s="159"/>
      <c r="J38" s="40">
        <v>0</v>
      </c>
      <c r="K38" s="40">
        <v>0</v>
      </c>
      <c r="L38" s="160">
        <f t="shared" si="0"/>
        <v>0</v>
      </c>
    </row>
    <row r="39" spans="2:12" ht="6" customHeight="1" x14ac:dyDescent="0.4">
      <c r="C39" s="152"/>
      <c r="D39" s="153"/>
      <c r="H39" s="147"/>
      <c r="I39" s="35"/>
      <c r="J39" s="154"/>
      <c r="K39" s="29"/>
      <c r="L39" s="138" t="str">
        <f t="shared" si="0"/>
        <v>T</v>
      </c>
    </row>
    <row r="40" spans="2:12" x14ac:dyDescent="0.4">
      <c r="B40" s="126" t="s">
        <v>187</v>
      </c>
      <c r="C40" s="148"/>
      <c r="D40" s="149" t="s">
        <v>188</v>
      </c>
      <c r="H40" s="147"/>
      <c r="I40" s="162" t="s">
        <v>189</v>
      </c>
      <c r="J40" s="150">
        <v>-4902619</v>
      </c>
      <c r="K40" s="150">
        <v>-4762187</v>
      </c>
      <c r="L40" s="138">
        <f t="shared" si="0"/>
        <v>1</v>
      </c>
    </row>
    <row r="41" spans="2:12" ht="6" customHeight="1" x14ac:dyDescent="0.4">
      <c r="C41" s="152"/>
      <c r="D41" s="153"/>
      <c r="H41" s="147"/>
      <c r="I41" s="35"/>
      <c r="J41" s="154"/>
      <c r="K41" s="29"/>
      <c r="L41" s="138" t="str">
        <f t="shared" si="0"/>
        <v>T</v>
      </c>
    </row>
    <row r="42" spans="2:12" x14ac:dyDescent="0.4">
      <c r="B42" s="126" t="s">
        <v>190</v>
      </c>
      <c r="C42" s="148"/>
      <c r="D42" s="149" t="s">
        <v>191</v>
      </c>
      <c r="H42" s="147"/>
      <c r="I42" s="44"/>
      <c r="J42" s="150">
        <v>6037</v>
      </c>
      <c r="K42" s="150">
        <v>6037</v>
      </c>
      <c r="L42" s="138">
        <f t="shared" si="0"/>
        <v>1</v>
      </c>
    </row>
    <row r="43" spans="2:12" ht="6" customHeight="1" x14ac:dyDescent="0.4">
      <c r="C43" s="152"/>
      <c r="D43" s="153"/>
      <c r="H43" s="147"/>
      <c r="I43" s="35"/>
      <c r="J43" s="154"/>
      <c r="K43" s="29"/>
      <c r="L43" s="138" t="str">
        <f t="shared" si="0"/>
        <v>T</v>
      </c>
    </row>
    <row r="44" spans="2:12" s="157" customFormat="1" hidden="1" x14ac:dyDescent="0.4">
      <c r="B44" s="126" t="s">
        <v>192</v>
      </c>
      <c r="C44" s="163"/>
      <c r="D44" s="164" t="s">
        <v>193</v>
      </c>
      <c r="H44" s="158"/>
      <c r="I44" s="165"/>
      <c r="J44" s="48">
        <v>0</v>
      </c>
      <c r="K44" s="48">
        <v>0</v>
      </c>
      <c r="L44" s="160">
        <f t="shared" si="0"/>
        <v>0</v>
      </c>
    </row>
    <row r="45" spans="2:12" ht="6" customHeight="1" x14ac:dyDescent="0.4">
      <c r="C45" s="152"/>
      <c r="D45" s="153"/>
      <c r="H45" s="147"/>
      <c r="I45" s="69"/>
      <c r="J45" s="154"/>
      <c r="K45" s="29"/>
      <c r="L45" s="138" t="str">
        <f t="shared" si="0"/>
        <v>T</v>
      </c>
    </row>
    <row r="46" spans="2:12" x14ac:dyDescent="0.4">
      <c r="B46" s="126" t="s">
        <v>194</v>
      </c>
      <c r="C46" s="148"/>
      <c r="D46" s="149" t="s">
        <v>195</v>
      </c>
      <c r="H46" s="147"/>
      <c r="I46" s="44"/>
      <c r="J46" s="150">
        <f>+SUM(J47:J48)</f>
        <v>-35698</v>
      </c>
      <c r="K46" s="166">
        <v>0</v>
      </c>
      <c r="L46" s="138">
        <f t="shared" si="0"/>
        <v>1</v>
      </c>
    </row>
    <row r="47" spans="2:12" s="157" customFormat="1" hidden="1" x14ac:dyDescent="0.4">
      <c r="B47" s="126" t="s">
        <v>196</v>
      </c>
      <c r="C47" s="156"/>
      <c r="D47" s="126" t="s">
        <v>142</v>
      </c>
      <c r="E47" s="157" t="s">
        <v>197</v>
      </c>
      <c r="H47" s="158"/>
      <c r="I47" s="167"/>
      <c r="J47" s="40">
        <v>0</v>
      </c>
      <c r="K47" s="40">
        <v>0</v>
      </c>
      <c r="L47" s="160">
        <f t="shared" si="0"/>
        <v>0</v>
      </c>
    </row>
    <row r="48" spans="2:12" x14ac:dyDescent="0.4">
      <c r="B48" s="126" t="s">
        <v>198</v>
      </c>
      <c r="C48" s="152"/>
      <c r="D48" s="153" t="s">
        <v>145</v>
      </c>
      <c r="E48" s="52" t="s">
        <v>199</v>
      </c>
      <c r="H48" s="147"/>
      <c r="I48" s="35"/>
      <c r="J48" s="154">
        <v>-35698</v>
      </c>
      <c r="K48" s="51">
        <v>0</v>
      </c>
      <c r="L48" s="138">
        <f t="shared" si="0"/>
        <v>1</v>
      </c>
    </row>
    <row r="49" spans="2:17" ht="4.9000000000000004" customHeight="1" x14ac:dyDescent="0.4">
      <c r="C49" s="152"/>
      <c r="D49" s="153"/>
      <c r="H49" s="147"/>
      <c r="I49" s="35"/>
      <c r="J49" s="154"/>
      <c r="K49" s="29"/>
      <c r="L49" s="138" t="str">
        <f t="shared" si="0"/>
        <v>T</v>
      </c>
    </row>
    <row r="50" spans="2:17" s="157" customFormat="1" hidden="1" x14ac:dyDescent="0.4">
      <c r="B50" s="126" t="s">
        <v>200</v>
      </c>
      <c r="C50" s="163"/>
      <c r="D50" s="164" t="s">
        <v>201</v>
      </c>
      <c r="H50" s="158"/>
      <c r="I50" s="165"/>
      <c r="J50" s="48">
        <f>+SUM(J51:J52)</f>
        <v>0</v>
      </c>
      <c r="K50" s="48">
        <v>0</v>
      </c>
      <c r="L50" s="160">
        <f t="shared" si="0"/>
        <v>0</v>
      </c>
    </row>
    <row r="51" spans="2:17" s="157" customFormat="1" hidden="1" x14ac:dyDescent="0.4">
      <c r="B51" s="126" t="s">
        <v>202</v>
      </c>
      <c r="C51" s="156"/>
      <c r="D51" s="126" t="s">
        <v>142</v>
      </c>
      <c r="E51" s="157" t="s">
        <v>203</v>
      </c>
      <c r="H51" s="158"/>
      <c r="I51" s="159"/>
      <c r="J51" s="40">
        <v>0</v>
      </c>
      <c r="K51" s="40">
        <v>0</v>
      </c>
      <c r="L51" s="160">
        <f t="shared" si="0"/>
        <v>0</v>
      </c>
    </row>
    <row r="52" spans="2:17" s="157" customFormat="1" hidden="1" x14ac:dyDescent="0.4">
      <c r="B52" s="126" t="s">
        <v>204</v>
      </c>
      <c r="C52" s="156"/>
      <c r="D52" s="126" t="s">
        <v>145</v>
      </c>
      <c r="E52" s="157" t="s">
        <v>205</v>
      </c>
      <c r="H52" s="158"/>
      <c r="I52" s="159"/>
      <c r="J52" s="40">
        <v>0</v>
      </c>
      <c r="K52" s="40">
        <v>0</v>
      </c>
      <c r="L52" s="160">
        <f t="shared" si="0"/>
        <v>0</v>
      </c>
    </row>
    <row r="53" spans="2:17" s="157" customFormat="1" ht="2.4500000000000002" customHeight="1" x14ac:dyDescent="0.4">
      <c r="B53" s="126"/>
      <c r="C53" s="156"/>
      <c r="D53" s="126"/>
      <c r="H53" s="158"/>
      <c r="I53" s="159"/>
      <c r="J53" s="168"/>
      <c r="K53" s="39"/>
      <c r="L53" s="160" t="str">
        <f t="shared" si="0"/>
        <v>T</v>
      </c>
    </row>
    <row r="54" spans="2:17" s="157" customFormat="1" hidden="1" x14ac:dyDescent="0.4">
      <c r="B54" s="126" t="s">
        <v>206</v>
      </c>
      <c r="C54" s="163"/>
      <c r="D54" s="164" t="s">
        <v>207</v>
      </c>
      <c r="H54" s="158"/>
      <c r="I54" s="165"/>
      <c r="J54" s="48">
        <v>0</v>
      </c>
      <c r="K54" s="48">
        <v>0</v>
      </c>
      <c r="L54" s="160">
        <f t="shared" si="0"/>
        <v>0</v>
      </c>
    </row>
    <row r="55" spans="2:17" ht="0.6" customHeight="1" x14ac:dyDescent="0.4">
      <c r="C55" s="152"/>
      <c r="D55" s="153"/>
      <c r="H55" s="147"/>
      <c r="I55" s="69"/>
      <c r="J55" s="154"/>
      <c r="K55" s="29"/>
      <c r="L55" s="138" t="str">
        <f t="shared" si="0"/>
        <v>T</v>
      </c>
    </row>
    <row r="56" spans="2:17" x14ac:dyDescent="0.4">
      <c r="B56" s="126" t="s">
        <v>208</v>
      </c>
      <c r="C56" s="148"/>
      <c r="D56" s="149" t="s">
        <v>209</v>
      </c>
      <c r="H56" s="147"/>
      <c r="I56" s="44" t="s">
        <v>210</v>
      </c>
      <c r="J56" s="150">
        <v>43358</v>
      </c>
      <c r="K56" s="150">
        <v>-148690</v>
      </c>
      <c r="L56" s="138">
        <f t="shared" si="0"/>
        <v>1</v>
      </c>
    </row>
    <row r="57" spans="2:17" ht="6" customHeight="1" x14ac:dyDescent="0.4">
      <c r="C57" s="146"/>
      <c r="E57" s="169"/>
      <c r="H57" s="147"/>
      <c r="I57" s="35"/>
      <c r="J57" s="170"/>
      <c r="K57" s="69"/>
      <c r="L57" s="138" t="str">
        <f t="shared" si="0"/>
        <v>T</v>
      </c>
    </row>
    <row r="58" spans="2:17" ht="13.9" x14ac:dyDescent="0.45">
      <c r="B58" s="126" t="s">
        <v>211</v>
      </c>
      <c r="C58" s="171"/>
      <c r="D58" s="172" t="s">
        <v>212</v>
      </c>
      <c r="E58" s="172" t="s">
        <v>213</v>
      </c>
      <c r="F58" s="173"/>
      <c r="G58" s="173"/>
      <c r="H58" s="174"/>
      <c r="I58" s="175"/>
      <c r="J58" s="176">
        <f>+J12+J18+J20+J26+J30+J35+J40+J44+J46+J56+J42+J16+J54</f>
        <v>5368103</v>
      </c>
      <c r="K58" s="176">
        <f>+K56+K46+K42+K40+K35+K30+K26+K20+K18+K16+K12</f>
        <v>5321836</v>
      </c>
      <c r="L58" s="138">
        <f t="shared" si="0"/>
        <v>1</v>
      </c>
      <c r="N58" s="53"/>
      <c r="O58" s="53"/>
      <c r="Q58" s="177"/>
    </row>
    <row r="59" spans="2:17" ht="6" customHeight="1" x14ac:dyDescent="0.4">
      <c r="C59" s="146"/>
      <c r="E59" s="169"/>
      <c r="H59" s="147"/>
      <c r="I59" s="35"/>
      <c r="J59" s="170"/>
      <c r="K59" s="69"/>
      <c r="L59" s="138" t="str">
        <f t="shared" si="0"/>
        <v>T</v>
      </c>
    </row>
    <row r="60" spans="2:17" ht="6" customHeight="1" x14ac:dyDescent="0.4">
      <c r="C60" s="146"/>
      <c r="E60" s="169"/>
      <c r="H60" s="147"/>
      <c r="I60" s="35"/>
      <c r="J60" s="170"/>
      <c r="K60" s="69"/>
      <c r="L60" s="138" t="str">
        <f t="shared" si="0"/>
        <v>T</v>
      </c>
    </row>
    <row r="61" spans="2:17" x14ac:dyDescent="0.4">
      <c r="B61" s="126" t="s">
        <v>214</v>
      </c>
      <c r="C61" s="148"/>
      <c r="D61" s="149" t="s">
        <v>215</v>
      </c>
      <c r="H61" s="147"/>
      <c r="I61" s="44">
        <v>12</v>
      </c>
      <c r="J61" s="150">
        <f>+SUM(J62:J64)</f>
        <v>898256</v>
      </c>
      <c r="K61" s="150">
        <f>+K63</f>
        <v>754455</v>
      </c>
      <c r="L61" s="138">
        <f t="shared" si="0"/>
        <v>1</v>
      </c>
    </row>
    <row r="62" spans="2:17" s="157" customFormat="1" hidden="1" x14ac:dyDescent="0.4">
      <c r="B62" s="126" t="s">
        <v>216</v>
      </c>
      <c r="C62" s="156"/>
      <c r="D62" s="126" t="s">
        <v>142</v>
      </c>
      <c r="E62" s="157" t="s">
        <v>217</v>
      </c>
      <c r="H62" s="158"/>
      <c r="I62" s="167"/>
      <c r="J62" s="40">
        <v>0</v>
      </c>
      <c r="K62" s="40">
        <v>0</v>
      </c>
      <c r="L62" s="160">
        <f t="shared" si="0"/>
        <v>0</v>
      </c>
    </row>
    <row r="63" spans="2:17" x14ac:dyDescent="0.4">
      <c r="B63" s="126" t="s">
        <v>218</v>
      </c>
      <c r="C63" s="152"/>
      <c r="D63" s="153" t="s">
        <v>145</v>
      </c>
      <c r="E63" s="52" t="s">
        <v>219</v>
      </c>
      <c r="H63" s="147"/>
      <c r="I63" s="35"/>
      <c r="J63" s="154">
        <v>898256</v>
      </c>
      <c r="K63" s="154">
        <v>754455</v>
      </c>
      <c r="L63" s="138">
        <f t="shared" si="0"/>
        <v>1</v>
      </c>
    </row>
    <row r="64" spans="2:17" s="157" customFormat="1" hidden="1" x14ac:dyDescent="0.4">
      <c r="B64" s="126" t="s">
        <v>220</v>
      </c>
      <c r="C64" s="156"/>
      <c r="D64" s="126" t="s">
        <v>159</v>
      </c>
      <c r="E64" s="157" t="s">
        <v>221</v>
      </c>
      <c r="H64" s="158"/>
      <c r="I64" s="159"/>
      <c r="J64" s="40">
        <v>0</v>
      </c>
      <c r="K64" s="40">
        <v>0</v>
      </c>
      <c r="L64" s="160">
        <f t="shared" si="0"/>
        <v>0</v>
      </c>
    </row>
    <row r="65" spans="2:12 16384:16384" ht="6" customHeight="1" x14ac:dyDescent="0.4">
      <c r="C65" s="152"/>
      <c r="D65" s="153"/>
      <c r="H65" s="147"/>
      <c r="I65" s="35"/>
      <c r="J65" s="154"/>
      <c r="K65" s="154"/>
      <c r="L65" s="138" t="str">
        <f t="shared" si="0"/>
        <v>T</v>
      </c>
    </row>
    <row r="66" spans="2:12 16384:16384" x14ac:dyDescent="0.4">
      <c r="B66" s="126" t="s">
        <v>214</v>
      </c>
      <c r="C66" s="152"/>
      <c r="D66" s="149" t="s">
        <v>222</v>
      </c>
      <c r="H66" s="147"/>
      <c r="I66" s="44">
        <v>12</v>
      </c>
      <c r="J66" s="150">
        <v>-921918</v>
      </c>
      <c r="K66" s="150">
        <v>-993658</v>
      </c>
      <c r="L66" s="138">
        <f t="shared" si="0"/>
        <v>1</v>
      </c>
    </row>
    <row r="67" spans="2:12 16384:16384" ht="6" customHeight="1" x14ac:dyDescent="0.4">
      <c r="C67" s="152"/>
      <c r="D67" s="153"/>
      <c r="H67" s="147"/>
      <c r="I67" s="35"/>
      <c r="J67" s="154"/>
      <c r="K67" s="154"/>
      <c r="L67" s="138" t="str">
        <f t="shared" si="0"/>
        <v>T</v>
      </c>
    </row>
    <row r="68" spans="2:12 16384:16384" hidden="1" x14ac:dyDescent="0.4">
      <c r="B68" s="126" t="s">
        <v>223</v>
      </c>
      <c r="C68" s="148"/>
      <c r="D68" s="149" t="s">
        <v>224</v>
      </c>
      <c r="H68" s="147"/>
      <c r="I68" s="99"/>
      <c r="J68" s="33">
        <f>+SUM(J69:J70)</f>
        <v>-0.48999999999978172</v>
      </c>
      <c r="K68" s="33">
        <v>0</v>
      </c>
      <c r="L68" s="138">
        <v>0</v>
      </c>
    </row>
    <row r="69" spans="2:12 16384:16384" hidden="1" x14ac:dyDescent="0.4">
      <c r="B69" s="126" t="s">
        <v>225</v>
      </c>
      <c r="C69" s="152"/>
      <c r="D69" s="153" t="s">
        <v>142</v>
      </c>
      <c r="E69" s="52" t="s">
        <v>226</v>
      </c>
      <c r="H69" s="147"/>
      <c r="I69" s="69"/>
      <c r="J69" s="36">
        <v>-0.48999999999978172</v>
      </c>
      <c r="K69" s="36">
        <v>0</v>
      </c>
      <c r="L69" s="138">
        <v>0</v>
      </c>
    </row>
    <row r="70" spans="2:12 16384:16384" s="157" customFormat="1" hidden="1" x14ac:dyDescent="0.4">
      <c r="B70" s="126" t="s">
        <v>227</v>
      </c>
      <c r="C70" s="156"/>
      <c r="D70" s="126" t="s">
        <v>145</v>
      </c>
      <c r="E70" s="157" t="s">
        <v>228</v>
      </c>
      <c r="H70" s="158"/>
      <c r="I70" s="159"/>
      <c r="J70" s="40">
        <v>0</v>
      </c>
      <c r="K70" s="40">
        <v>0</v>
      </c>
      <c r="L70" s="160">
        <f t="shared" si="0"/>
        <v>0</v>
      </c>
    </row>
    <row r="71" spans="2:12 16384:16384" ht="6" customHeight="1" x14ac:dyDescent="0.4">
      <c r="C71" s="152"/>
      <c r="D71" s="153"/>
      <c r="H71" s="147"/>
      <c r="I71" s="69"/>
      <c r="J71" s="154"/>
      <c r="K71" s="154"/>
      <c r="L71" s="138" t="str">
        <f>+IF(AND(J71="",K71=""),"T",IF(ABS(J71)+ABS(K71)&lt;&gt;0,1,0))</f>
        <v>T</v>
      </c>
    </row>
    <row r="72" spans="2:12 16384:16384" x14ac:dyDescent="0.4">
      <c r="B72" s="126" t="s">
        <v>229</v>
      </c>
      <c r="C72" s="148"/>
      <c r="D72" s="149" t="s">
        <v>230</v>
      </c>
      <c r="H72" s="147"/>
      <c r="I72" s="44"/>
      <c r="J72" s="150">
        <f>+SUM(J73:J74)</f>
        <v>-1325</v>
      </c>
      <c r="K72" s="166">
        <v>0</v>
      </c>
      <c r="L72" s="138">
        <f t="shared" ref="L72:L109" si="1">+IF(AND(J72="",K72=""),"T",IF(ABS(J72)+ABS(K72)&lt;&gt;0,1,0))</f>
        <v>1</v>
      </c>
    </row>
    <row r="73" spans="2:12 16384:16384" s="157" customFormat="1" hidden="1" x14ac:dyDescent="0.4">
      <c r="B73" s="126" t="s">
        <v>231</v>
      </c>
      <c r="C73" s="156"/>
      <c r="D73" s="126" t="s">
        <v>142</v>
      </c>
      <c r="E73" s="157" t="s">
        <v>232</v>
      </c>
      <c r="H73" s="158"/>
      <c r="I73" s="159"/>
      <c r="J73" s="40">
        <v>0</v>
      </c>
      <c r="K73" s="51">
        <v>0</v>
      </c>
      <c r="L73" s="160">
        <f t="shared" si="1"/>
        <v>0</v>
      </c>
    </row>
    <row r="74" spans="2:12 16384:16384" x14ac:dyDescent="0.4">
      <c r="B74" s="126" t="s">
        <v>233</v>
      </c>
      <c r="C74" s="152"/>
      <c r="D74" s="153" t="s">
        <v>145</v>
      </c>
      <c r="E74" s="52" t="s">
        <v>234</v>
      </c>
      <c r="H74" s="147"/>
      <c r="I74" s="35"/>
      <c r="J74" s="154">
        <v>-1325</v>
      </c>
      <c r="K74" s="51">
        <v>0</v>
      </c>
      <c r="L74" s="138">
        <f t="shared" si="1"/>
        <v>1</v>
      </c>
    </row>
    <row r="75" spans="2:12 16384:16384" ht="6" customHeight="1" x14ac:dyDescent="0.4">
      <c r="C75" s="152"/>
      <c r="D75" s="153"/>
      <c r="H75" s="147"/>
      <c r="I75" s="35"/>
      <c r="J75" s="154"/>
      <c r="K75" s="154"/>
      <c r="L75" s="138" t="str">
        <f t="shared" si="1"/>
        <v>T</v>
      </c>
    </row>
    <row r="76" spans="2:12 16384:16384" x14ac:dyDescent="0.4">
      <c r="B76" s="126" t="s">
        <v>235</v>
      </c>
      <c r="C76" s="152"/>
      <c r="D76" s="149" t="s">
        <v>236</v>
      </c>
      <c r="H76" s="147"/>
      <c r="I76" s="44" t="s">
        <v>26</v>
      </c>
      <c r="J76" s="150">
        <f>+SUM(J77:J78)</f>
        <v>-512000</v>
      </c>
      <c r="K76" s="166">
        <v>0</v>
      </c>
      <c r="L76" s="138">
        <f t="shared" si="1"/>
        <v>1</v>
      </c>
    </row>
    <row r="77" spans="2:12 16384:16384" x14ac:dyDescent="0.4">
      <c r="B77" s="126" t="s">
        <v>237</v>
      </c>
      <c r="C77" s="152"/>
      <c r="D77" s="153" t="s">
        <v>142</v>
      </c>
      <c r="E77" s="52" t="s">
        <v>197</v>
      </c>
      <c r="H77" s="147"/>
      <c r="I77" s="35"/>
      <c r="J77" s="154">
        <v>-512000</v>
      </c>
      <c r="K77" s="51">
        <v>0</v>
      </c>
      <c r="L77" s="138">
        <f t="shared" si="1"/>
        <v>1</v>
      </c>
    </row>
    <row r="78" spans="2:12 16384:16384" s="157" customFormat="1" hidden="1" x14ac:dyDescent="0.4">
      <c r="B78" s="126" t="s">
        <v>238</v>
      </c>
      <c r="C78" s="156"/>
      <c r="D78" s="126" t="s">
        <v>145</v>
      </c>
      <c r="E78" s="157" t="s">
        <v>199</v>
      </c>
      <c r="H78" s="158"/>
      <c r="I78" s="159"/>
      <c r="J78" s="40">
        <v>0</v>
      </c>
      <c r="K78" s="40">
        <v>0</v>
      </c>
      <c r="L78" s="160">
        <f t="shared" si="1"/>
        <v>0</v>
      </c>
    </row>
    <row r="79" spans="2:12 16384:16384" ht="6" customHeight="1" x14ac:dyDescent="0.4">
      <c r="C79" s="152"/>
      <c r="D79" s="153"/>
      <c r="H79" s="147"/>
      <c r="I79" s="35"/>
      <c r="J79" s="154"/>
      <c r="K79" s="29"/>
      <c r="L79" s="138" t="str">
        <f t="shared" si="1"/>
        <v>T</v>
      </c>
    </row>
    <row r="80" spans="2:12 16384:16384" s="160" customFormat="1" hidden="1" x14ac:dyDescent="0.4">
      <c r="B80" s="178" t="s">
        <v>239</v>
      </c>
      <c r="C80" s="179"/>
      <c r="D80" s="180" t="s">
        <v>240</v>
      </c>
      <c r="E80" s="181"/>
      <c r="F80" s="181"/>
      <c r="G80" s="181"/>
      <c r="H80" s="182"/>
      <c r="I80" s="183"/>
      <c r="J80" s="184">
        <f>+SUM(J81:J83)</f>
        <v>0</v>
      </c>
      <c r="K80" s="184">
        <v>0</v>
      </c>
      <c r="L80" s="160">
        <f t="shared" si="1"/>
        <v>0</v>
      </c>
      <c r="XFD80" s="185"/>
    </row>
    <row r="81" spans="2:12 16384:16384" s="160" customFormat="1" hidden="1" x14ac:dyDescent="0.4">
      <c r="B81" s="178" t="s">
        <v>241</v>
      </c>
      <c r="C81" s="179"/>
      <c r="D81" s="178" t="s">
        <v>142</v>
      </c>
      <c r="E81" s="160" t="s">
        <v>242</v>
      </c>
      <c r="H81" s="186"/>
      <c r="I81" s="187"/>
      <c r="J81" s="185">
        <v>0</v>
      </c>
      <c r="K81" s="185">
        <v>0</v>
      </c>
      <c r="L81" s="160">
        <f t="shared" si="1"/>
        <v>0</v>
      </c>
    </row>
    <row r="82" spans="2:12 16384:16384" s="160" customFormat="1" hidden="1" x14ac:dyDescent="0.4">
      <c r="B82" s="178" t="s">
        <v>243</v>
      </c>
      <c r="C82" s="179"/>
      <c r="D82" s="178" t="s">
        <v>145</v>
      </c>
      <c r="E82" s="160" t="s">
        <v>244</v>
      </c>
      <c r="H82" s="186"/>
      <c r="I82" s="188"/>
      <c r="J82" s="185">
        <v>0</v>
      </c>
      <c r="K82" s="185">
        <v>0</v>
      </c>
      <c r="L82" s="160">
        <f t="shared" si="1"/>
        <v>0</v>
      </c>
    </row>
    <row r="83" spans="2:12 16384:16384" s="160" customFormat="1" hidden="1" x14ac:dyDescent="0.4">
      <c r="B83" s="178" t="s">
        <v>245</v>
      </c>
      <c r="C83" s="179"/>
      <c r="D83" s="178" t="s">
        <v>159</v>
      </c>
      <c r="E83" s="160" t="s">
        <v>246</v>
      </c>
      <c r="H83" s="186"/>
      <c r="I83" s="189"/>
      <c r="J83" s="185">
        <v>0</v>
      </c>
      <c r="K83" s="185">
        <v>0</v>
      </c>
      <c r="L83" s="160">
        <f t="shared" si="1"/>
        <v>0</v>
      </c>
    </row>
    <row r="84" spans="2:12 16384:16384" ht="6" customHeight="1" x14ac:dyDescent="0.4">
      <c r="C84" s="146"/>
      <c r="E84" s="169"/>
      <c r="H84" s="147"/>
      <c r="I84" s="35"/>
      <c r="J84" s="170"/>
      <c r="K84" s="69"/>
      <c r="L84" s="138" t="str">
        <f t="shared" si="1"/>
        <v>T</v>
      </c>
    </row>
    <row r="85" spans="2:12 16384:16384" ht="13.9" x14ac:dyDescent="0.45">
      <c r="B85" s="126" t="s">
        <v>247</v>
      </c>
      <c r="C85" s="171"/>
      <c r="D85" s="172" t="s">
        <v>248</v>
      </c>
      <c r="E85" s="172" t="s">
        <v>249</v>
      </c>
      <c r="F85" s="173"/>
      <c r="G85" s="173"/>
      <c r="H85" s="174"/>
      <c r="I85" s="175"/>
      <c r="J85" s="176">
        <f>+J61+J66+J76+J72</f>
        <v>-536987</v>
      </c>
      <c r="K85" s="176">
        <f>+K66+K61</f>
        <v>-239203</v>
      </c>
      <c r="L85" s="138">
        <f t="shared" si="1"/>
        <v>1</v>
      </c>
    </row>
    <row r="86" spans="2:12 16384:16384" ht="6" customHeight="1" x14ac:dyDescent="0.4">
      <c r="C86" s="146"/>
      <c r="E86" s="169"/>
      <c r="H86" s="147"/>
      <c r="I86" s="35"/>
      <c r="J86" s="170"/>
      <c r="K86" s="170"/>
      <c r="L86" s="138" t="str">
        <f t="shared" si="1"/>
        <v>T</v>
      </c>
    </row>
    <row r="87" spans="2:12 16384:16384" s="157" customFormat="1" hidden="1" x14ac:dyDescent="0.4">
      <c r="B87" s="126" t="s">
        <v>250</v>
      </c>
      <c r="C87" s="156"/>
      <c r="D87" s="164" t="s">
        <v>251</v>
      </c>
      <c r="H87" s="158"/>
      <c r="I87" s="165"/>
      <c r="J87" s="48">
        <v>0</v>
      </c>
      <c r="K87" s="48">
        <v>0</v>
      </c>
      <c r="L87" s="160">
        <f t="shared" si="1"/>
        <v>0</v>
      </c>
    </row>
    <row r="88" spans="2:12 16384:16384" ht="6" customHeight="1" x14ac:dyDescent="0.4">
      <c r="C88" s="152"/>
      <c r="D88" s="153"/>
      <c r="H88" s="147"/>
      <c r="I88" s="35"/>
      <c r="J88" s="154"/>
      <c r="K88" s="154"/>
      <c r="L88" s="138" t="str">
        <f t="shared" si="1"/>
        <v>T</v>
      </c>
    </row>
    <row r="89" spans="2:12 16384:16384" s="138" customFormat="1" hidden="1" x14ac:dyDescent="0.4">
      <c r="B89" s="178"/>
      <c r="C89" s="190"/>
      <c r="D89" s="191" t="s">
        <v>252</v>
      </c>
      <c r="E89" s="192"/>
      <c r="F89" s="192"/>
      <c r="G89" s="192"/>
      <c r="H89" s="193"/>
      <c r="I89" s="194"/>
      <c r="J89" s="195"/>
      <c r="K89" s="195"/>
      <c r="L89" s="138">
        <v>0</v>
      </c>
      <c r="XFD89" s="196"/>
    </row>
    <row r="90" spans="2:12 16384:16384" s="160" customFormat="1" hidden="1" x14ac:dyDescent="0.4">
      <c r="B90" s="178" t="s">
        <v>253</v>
      </c>
      <c r="C90" s="179"/>
      <c r="D90" s="180"/>
      <c r="E90" s="181" t="s">
        <v>254</v>
      </c>
      <c r="F90" s="181"/>
      <c r="G90" s="181"/>
      <c r="H90" s="182"/>
      <c r="I90" s="183">
        <v>8</v>
      </c>
      <c r="J90" s="184">
        <v>0</v>
      </c>
      <c r="K90" s="184">
        <v>0</v>
      </c>
      <c r="L90" s="160">
        <f t="shared" si="1"/>
        <v>0</v>
      </c>
      <c r="XFD90" s="185"/>
    </row>
    <row r="91" spans="2:12 16384:16384" ht="6" customHeight="1" x14ac:dyDescent="0.4">
      <c r="C91" s="152"/>
      <c r="D91" s="153"/>
      <c r="H91" s="147"/>
      <c r="I91" s="35"/>
      <c r="J91" s="154"/>
      <c r="K91" s="154"/>
      <c r="L91" s="138" t="str">
        <f t="shared" si="1"/>
        <v>T</v>
      </c>
    </row>
    <row r="92" spans="2:12 16384:16384" s="160" customFormat="1" hidden="1" x14ac:dyDescent="0.4">
      <c r="B92" s="178" t="s">
        <v>255</v>
      </c>
      <c r="C92" s="179"/>
      <c r="D92" s="180" t="s">
        <v>256</v>
      </c>
      <c r="E92" s="181"/>
      <c r="F92" s="181"/>
      <c r="G92" s="181"/>
      <c r="H92" s="182"/>
      <c r="I92" s="188"/>
      <c r="J92" s="184">
        <v>0</v>
      </c>
      <c r="K92" s="184">
        <v>0</v>
      </c>
      <c r="L92" s="160">
        <f t="shared" si="1"/>
        <v>0</v>
      </c>
      <c r="XFD92" s="185"/>
    </row>
    <row r="93" spans="2:12 16384:16384" ht="6" customHeight="1" x14ac:dyDescent="0.4">
      <c r="C93" s="146"/>
      <c r="E93" s="169"/>
      <c r="H93" s="147"/>
      <c r="I93" s="35"/>
      <c r="J93" s="170"/>
      <c r="K93" s="170"/>
      <c r="L93" s="138" t="str">
        <f t="shared" si="1"/>
        <v>T</v>
      </c>
    </row>
    <row r="94" spans="2:12 16384:16384" ht="13.9" x14ac:dyDescent="0.45">
      <c r="B94" s="126" t="s">
        <v>257</v>
      </c>
      <c r="C94" s="171"/>
      <c r="D94" s="172" t="s">
        <v>258</v>
      </c>
      <c r="E94" s="172" t="s">
        <v>259</v>
      </c>
      <c r="F94" s="173"/>
      <c r="G94" s="173"/>
      <c r="H94" s="174"/>
      <c r="I94" s="175"/>
      <c r="J94" s="176">
        <f>+SUM(J58,J85,J87,J90,J92)</f>
        <v>4831116</v>
      </c>
      <c r="K94" s="176">
        <f>+K85+K58</f>
        <v>5082633</v>
      </c>
      <c r="L94" s="138">
        <f t="shared" si="1"/>
        <v>1</v>
      </c>
    </row>
    <row r="95" spans="2:12 16384:16384" ht="6" customHeight="1" x14ac:dyDescent="0.4">
      <c r="C95" s="146"/>
      <c r="E95" s="169"/>
      <c r="H95" s="147"/>
      <c r="I95" s="35"/>
      <c r="J95" s="170"/>
      <c r="K95" s="170"/>
      <c r="L95" s="138" t="str">
        <f t="shared" si="1"/>
        <v>T</v>
      </c>
    </row>
    <row r="96" spans="2:12 16384:16384" ht="6" customHeight="1" x14ac:dyDescent="0.4">
      <c r="C96" s="146"/>
      <c r="E96" s="169"/>
      <c r="H96" s="147"/>
      <c r="I96" s="35"/>
      <c r="J96" s="170"/>
      <c r="K96" s="170"/>
      <c r="L96" s="138" t="str">
        <f t="shared" si="1"/>
        <v>T</v>
      </c>
    </row>
    <row r="97" spans="2:12" x14ac:dyDescent="0.4">
      <c r="B97" s="126" t="s">
        <v>239</v>
      </c>
      <c r="C97" s="197"/>
      <c r="D97" s="198" t="s">
        <v>260</v>
      </c>
      <c r="E97" s="128"/>
      <c r="F97" s="199"/>
      <c r="G97" s="128"/>
      <c r="H97" s="145"/>
      <c r="I97" s="44">
        <v>15</v>
      </c>
      <c r="J97" s="150">
        <v>-2026222</v>
      </c>
      <c r="K97" s="150">
        <v>-1775493</v>
      </c>
      <c r="L97" s="138">
        <f t="shared" si="1"/>
        <v>1</v>
      </c>
    </row>
    <row r="98" spans="2:12" ht="6" customHeight="1" x14ac:dyDescent="0.4">
      <c r="C98" s="146"/>
      <c r="E98" s="169"/>
      <c r="H98" s="147"/>
      <c r="I98" s="35"/>
      <c r="J98" s="170"/>
      <c r="K98" s="170"/>
      <c r="L98" s="138" t="str">
        <f t="shared" si="1"/>
        <v>T</v>
      </c>
    </row>
    <row r="99" spans="2:12" ht="13.9" x14ac:dyDescent="0.45">
      <c r="B99" s="126" t="s">
        <v>261</v>
      </c>
      <c r="C99" s="171"/>
      <c r="D99" s="172" t="s">
        <v>262</v>
      </c>
      <c r="E99" s="172" t="s">
        <v>263</v>
      </c>
      <c r="F99" s="173"/>
      <c r="G99" s="173"/>
      <c r="H99" s="174"/>
      <c r="I99" s="175"/>
      <c r="J99" s="176">
        <f>+J94+J97</f>
        <v>2804894</v>
      </c>
      <c r="K99" s="176">
        <f>+K97+K94</f>
        <v>3307140</v>
      </c>
      <c r="L99" s="138">
        <f t="shared" si="1"/>
        <v>1</v>
      </c>
    </row>
    <row r="100" spans="2:12" ht="6" customHeight="1" x14ac:dyDescent="0.4">
      <c r="C100" s="146"/>
      <c r="E100" s="169"/>
      <c r="H100" s="147"/>
      <c r="I100" s="35"/>
      <c r="J100" s="69"/>
      <c r="K100" s="170"/>
      <c r="L100" s="138" t="str">
        <f t="shared" si="1"/>
        <v>T</v>
      </c>
    </row>
    <row r="101" spans="2:12" ht="6" customHeight="1" x14ac:dyDescent="0.4">
      <c r="C101" s="146"/>
      <c r="E101" s="169"/>
      <c r="H101" s="147"/>
      <c r="I101" s="35"/>
      <c r="J101" s="69"/>
      <c r="K101" s="170"/>
      <c r="L101" s="138" t="str">
        <f t="shared" si="1"/>
        <v>T</v>
      </c>
    </row>
    <row r="102" spans="2:12" ht="14.25" hidden="1" x14ac:dyDescent="0.45">
      <c r="C102" s="197"/>
      <c r="D102" s="144" t="s">
        <v>264</v>
      </c>
      <c r="E102" s="128"/>
      <c r="F102" s="128"/>
      <c r="G102" s="128"/>
      <c r="H102" s="145"/>
      <c r="I102" s="35"/>
      <c r="J102" s="50"/>
      <c r="K102" s="50"/>
      <c r="L102" s="138">
        <v>0</v>
      </c>
    </row>
    <row r="103" spans="2:12" ht="6" customHeight="1" x14ac:dyDescent="0.4">
      <c r="C103" s="146"/>
      <c r="E103" s="169"/>
      <c r="H103" s="147"/>
      <c r="I103" s="35"/>
      <c r="J103" s="69"/>
      <c r="K103" s="170"/>
      <c r="L103" s="138" t="str">
        <f t="shared" si="1"/>
        <v>T</v>
      </c>
    </row>
    <row r="104" spans="2:12" s="157" customFormat="1" hidden="1" x14ac:dyDescent="0.4">
      <c r="B104" s="126" t="s">
        <v>250</v>
      </c>
      <c r="C104" s="200"/>
      <c r="D104" s="201" t="s">
        <v>265</v>
      </c>
      <c r="E104" s="114"/>
      <c r="F104" s="114"/>
      <c r="G104" s="114"/>
      <c r="H104" s="202"/>
      <c r="I104" s="165"/>
      <c r="J104" s="48">
        <v>0</v>
      </c>
      <c r="K104" s="48">
        <v>0</v>
      </c>
      <c r="L104" s="160">
        <f t="shared" si="1"/>
        <v>0</v>
      </c>
    </row>
    <row r="105" spans="2:12" ht="6" customHeight="1" x14ac:dyDescent="0.4">
      <c r="C105" s="146"/>
      <c r="E105" s="169"/>
      <c r="H105" s="147"/>
      <c r="I105" s="35"/>
      <c r="J105" s="69"/>
      <c r="K105" s="170"/>
      <c r="L105" s="138" t="str">
        <f t="shared" si="1"/>
        <v>T</v>
      </c>
    </row>
    <row r="106" spans="2:12" ht="13.9" x14ac:dyDescent="0.45">
      <c r="B106" s="126" t="s">
        <v>266</v>
      </c>
      <c r="C106" s="171"/>
      <c r="D106" s="172" t="s">
        <v>267</v>
      </c>
      <c r="E106" s="172"/>
      <c r="F106" s="173"/>
      <c r="G106" s="173"/>
      <c r="H106" s="174"/>
      <c r="I106" s="175"/>
      <c r="J106" s="176">
        <f>+J104+J99</f>
        <v>2804894</v>
      </c>
      <c r="K106" s="176">
        <f>+K99</f>
        <v>3307140</v>
      </c>
      <c r="L106" s="138">
        <f t="shared" si="1"/>
        <v>1</v>
      </c>
    </row>
    <row r="107" spans="2:12" ht="13.9" x14ac:dyDescent="0.45">
      <c r="C107" s="203"/>
      <c r="D107" s="77"/>
      <c r="E107" s="52" t="s">
        <v>268</v>
      </c>
      <c r="F107" s="204"/>
      <c r="G107" s="204"/>
      <c r="H107" s="205"/>
      <c r="I107" s="44"/>
      <c r="J107" s="206">
        <f>+J106-J108</f>
        <v>2805760</v>
      </c>
      <c r="K107" s="206">
        <v>3308355</v>
      </c>
      <c r="L107" s="138">
        <f t="shared" si="1"/>
        <v>1</v>
      </c>
    </row>
    <row r="108" spans="2:12" ht="13.9" x14ac:dyDescent="0.45">
      <c r="C108" s="207"/>
      <c r="D108" s="208"/>
      <c r="E108" s="209" t="s">
        <v>269</v>
      </c>
      <c r="F108" s="210"/>
      <c r="G108" s="210"/>
      <c r="H108" s="211"/>
      <c r="I108" s="104"/>
      <c r="J108" s="212">
        <v>-866</v>
      </c>
      <c r="K108" s="212">
        <v>-1215</v>
      </c>
      <c r="L108" s="138">
        <f t="shared" si="1"/>
        <v>1</v>
      </c>
    </row>
    <row r="109" spans="2:12" ht="6" customHeight="1" x14ac:dyDescent="0.45">
      <c r="C109" s="213"/>
      <c r="D109" s="214"/>
      <c r="E109" s="214"/>
      <c r="F109" s="210"/>
      <c r="G109" s="210"/>
      <c r="H109" s="211"/>
      <c r="I109" s="215"/>
      <c r="J109" s="215"/>
      <c r="K109" s="215"/>
      <c r="L109" s="138" t="str">
        <f t="shared" si="1"/>
        <v>T</v>
      </c>
    </row>
    <row r="111" spans="2:12" x14ac:dyDescent="0.4">
      <c r="I111" s="52" t="s">
        <v>105</v>
      </c>
      <c r="J111" s="52">
        <f>+SUM(J12,J16,J20,J26,J30,J37)+J18</f>
        <v>10498666</v>
      </c>
      <c r="K111" s="52">
        <f>+SUM(K12,K16,K20,K26,K30,K37)+K18</f>
        <v>10279747</v>
      </c>
    </row>
    <row r="112" spans="2:12" x14ac:dyDescent="0.4">
      <c r="J112" s="151"/>
    </row>
    <row r="117" spans="1:13" s="128" customFormat="1" x14ac:dyDescent="0.4">
      <c r="A117" s="52"/>
      <c r="B117" s="126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</row>
    <row r="118" spans="1:13" s="128" customFormat="1" x14ac:dyDescent="0.4">
      <c r="A118" s="52"/>
      <c r="B118" s="126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</row>
    <row r="119" spans="1:13" s="128" customFormat="1" x14ac:dyDescent="0.4">
      <c r="A119" s="52"/>
      <c r="B119" s="126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</row>
    <row r="120" spans="1:13" s="128" customFormat="1" x14ac:dyDescent="0.4">
      <c r="A120" s="52"/>
      <c r="B120" s="12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</row>
    <row r="121" spans="1:13" s="128" customFormat="1" x14ac:dyDescent="0.4">
      <c r="A121" s="52"/>
      <c r="B121" s="126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</row>
    <row r="122" spans="1:13" s="128" customFormat="1" x14ac:dyDescent="0.4">
      <c r="A122" s="52"/>
      <c r="B122" s="126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</row>
    <row r="123" spans="1:13" s="128" customFormat="1" x14ac:dyDescent="0.4">
      <c r="A123" s="52"/>
      <c r="B123" s="126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</row>
    <row r="124" spans="1:13" s="128" customFormat="1" x14ac:dyDescent="0.4">
      <c r="A124" s="52"/>
      <c r="B124" s="126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</row>
    <row r="125" spans="1:13" s="128" customFormat="1" x14ac:dyDescent="0.4">
      <c r="A125" s="52"/>
      <c r="B125" s="126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</row>
    <row r="126" spans="1:13" s="128" customFormat="1" x14ac:dyDescent="0.4">
      <c r="A126" s="52"/>
      <c r="B126" s="126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</row>
    <row r="127" spans="1:13" s="128" customFormat="1" x14ac:dyDescent="0.4">
      <c r="A127" s="52"/>
      <c r="B127" s="126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</row>
    <row r="128" spans="1:13" s="128" customFormat="1" x14ac:dyDescent="0.4">
      <c r="A128" s="52"/>
      <c r="B128" s="126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</row>
    <row r="129" spans="1:13" s="128" customFormat="1" x14ac:dyDescent="0.4">
      <c r="A129" s="52"/>
      <c r="B129" s="126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</row>
  </sheetData>
  <autoFilter ref="L7:L109" xr:uid="{EC9F89A7-12E5-40EF-85FE-62968F8B0BB8}">
    <filterColumn colId="0">
      <filters>
        <filter val="1"/>
        <filter val="T"/>
      </filters>
    </filterColumn>
  </autoFilter>
  <pageMargins left="0.25" right="0.25" top="0.75" bottom="0.75" header="0.3" footer="0.3"/>
  <pageSetup paperSize="9" fitToHeight="0" orientation="portrait" r:id="rId1"/>
  <headerFooter alignWithMargins="0"/>
  <rowBreaks count="1" manualBreakCount="1">
    <brk id="110" min="2" max="11" man="1"/>
  </rowBreaks>
  <colBreaks count="1" manualBreakCount="1">
    <brk id="11" max="109" man="1"/>
  </colBreaks>
  <ignoredErrors>
    <ignoredError sqref="J20:K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FFD8-2C08-4051-9C2E-CDD58CC8B5CC}">
  <sheetPr filterMode="1">
    <pageSetUpPr fitToPage="1"/>
  </sheetPr>
  <dimension ref="A1:AA201"/>
  <sheetViews>
    <sheetView showGridLines="0" tabSelected="1" zoomScale="94" zoomScaleNormal="100" workbookViewId="0"/>
  </sheetViews>
  <sheetFormatPr baseColWidth="10" defaultColWidth="11.3984375" defaultRowHeight="13.15" x14ac:dyDescent="0.4"/>
  <cols>
    <col min="1" max="1" width="3.265625" style="5" customWidth="1"/>
    <col min="2" max="2" width="2" style="5" customWidth="1"/>
    <col min="3" max="3" width="3.3984375" style="5" customWidth="1"/>
    <col min="4" max="4" width="3.265625" style="5" customWidth="1"/>
    <col min="5" max="5" width="11.3984375" style="5" customWidth="1"/>
    <col min="6" max="6" width="16.73046875" style="5" customWidth="1"/>
    <col min="7" max="7" width="18.73046875" style="5" customWidth="1"/>
    <col min="8" max="8" width="1.73046875" style="114" customWidth="1"/>
    <col min="9" max="9" width="15" style="74" customWidth="1"/>
    <col min="10" max="10" width="1.73046875" style="114" customWidth="1"/>
    <col min="11" max="11" width="15" style="74" customWidth="1"/>
    <col min="12" max="12" width="1.73046875" style="114" customWidth="1"/>
    <col min="13" max="13" width="15" style="74" customWidth="1"/>
    <col min="14" max="14" width="2.265625" style="74" customWidth="1"/>
    <col min="15" max="15" width="8.73046875" style="5" hidden="1" customWidth="1"/>
    <col min="16" max="18" width="11.3984375" style="5"/>
    <col min="19" max="25" width="11.3984375" style="216"/>
    <col min="26" max="16384" width="11.3984375" style="5"/>
  </cols>
  <sheetData>
    <row r="1" spans="2:27" x14ac:dyDescent="0.4">
      <c r="H1" s="74"/>
      <c r="J1" s="74"/>
      <c r="L1" s="74"/>
      <c r="R1" s="216"/>
      <c r="Z1" s="216"/>
      <c r="AA1" s="216"/>
    </row>
    <row r="2" spans="2:27" x14ac:dyDescent="0.4">
      <c r="B2" s="46" t="s">
        <v>270</v>
      </c>
      <c r="H2" s="74"/>
      <c r="J2" s="74"/>
      <c r="L2" s="74"/>
      <c r="R2" s="216"/>
      <c r="Z2" s="216"/>
      <c r="AA2" s="216"/>
    </row>
    <row r="3" spans="2:27" x14ac:dyDescent="0.4">
      <c r="B3" s="46"/>
      <c r="H3" s="74"/>
      <c r="J3" s="74"/>
      <c r="L3" s="74"/>
      <c r="R3" s="216"/>
      <c r="Z3" s="216"/>
      <c r="AA3" s="216"/>
    </row>
    <row r="4" spans="2:27" s="10" customFormat="1" ht="18" x14ac:dyDescent="0.55000000000000004">
      <c r="B4" s="10" t="s">
        <v>283</v>
      </c>
      <c r="H4" s="217"/>
      <c r="I4" s="217"/>
      <c r="J4" s="217"/>
      <c r="K4" s="217"/>
      <c r="L4" s="217"/>
      <c r="M4" s="217"/>
      <c r="N4" s="217"/>
      <c r="R4" s="216"/>
      <c r="S4" s="216"/>
      <c r="T4" s="216"/>
      <c r="U4" s="216"/>
      <c r="V4" s="216"/>
      <c r="W4" s="216"/>
      <c r="X4" s="216"/>
      <c r="Y4" s="216"/>
      <c r="Z4" s="216"/>
      <c r="AA4" s="216"/>
    </row>
    <row r="5" spans="2:27" x14ac:dyDescent="0.4">
      <c r="H5" s="74"/>
      <c r="I5" s="218"/>
      <c r="J5" s="74"/>
      <c r="K5" s="218"/>
      <c r="L5" s="74"/>
      <c r="R5" s="216"/>
      <c r="Z5" s="216"/>
      <c r="AA5" s="216"/>
    </row>
    <row r="6" spans="2:27" x14ac:dyDescent="0.4">
      <c r="B6" s="219"/>
      <c r="C6" s="220" t="s">
        <v>2</v>
      </c>
      <c r="D6" s="219"/>
      <c r="E6" s="219"/>
      <c r="F6" s="219"/>
      <c r="G6" s="219"/>
      <c r="H6" s="219"/>
      <c r="I6" s="221" t="s">
        <v>3</v>
      </c>
      <c r="J6" s="219"/>
      <c r="K6" s="222">
        <v>45657</v>
      </c>
      <c r="L6" s="219"/>
      <c r="M6" s="222">
        <v>45291</v>
      </c>
      <c r="R6" s="216"/>
      <c r="Z6" s="216"/>
      <c r="AA6" s="216"/>
    </row>
    <row r="7" spans="2:27" x14ac:dyDescent="0.4">
      <c r="H7" s="74"/>
      <c r="I7" s="223"/>
      <c r="J7" s="74"/>
      <c r="K7" s="224"/>
      <c r="L7" s="74"/>
      <c r="M7" s="224"/>
      <c r="N7" s="224"/>
      <c r="R7" s="216"/>
      <c r="Z7" s="216"/>
      <c r="AA7" s="216"/>
    </row>
    <row r="8" spans="2:27" ht="16.5" customHeight="1" x14ac:dyDescent="0.4">
      <c r="B8" s="225"/>
      <c r="C8" s="226" t="s">
        <v>5</v>
      </c>
      <c r="D8" s="227"/>
      <c r="E8" s="227"/>
      <c r="F8" s="227"/>
      <c r="G8" s="227"/>
      <c r="H8" s="228"/>
      <c r="I8" s="229"/>
      <c r="J8" s="74"/>
      <c r="K8" s="230">
        <f>+K10+K21+K26+K31+K39+K47</f>
        <v>40856590</v>
      </c>
      <c r="L8" s="74"/>
      <c r="M8" s="230">
        <f>+M10+M21+M26+M31+M39+M47</f>
        <v>30013259</v>
      </c>
      <c r="N8" s="231"/>
      <c r="O8" s="5" t="s">
        <v>275</v>
      </c>
      <c r="R8" s="216"/>
      <c r="Z8" s="216"/>
      <c r="AA8" s="216"/>
    </row>
    <row r="9" spans="2:27" ht="12.75" customHeight="1" x14ac:dyDescent="0.4">
      <c r="B9" s="67"/>
      <c r="G9" s="38"/>
      <c r="H9" s="74"/>
      <c r="I9" s="39"/>
      <c r="J9" s="74"/>
      <c r="K9" s="232"/>
      <c r="L9" s="74"/>
      <c r="M9" s="232"/>
      <c r="N9" s="26"/>
      <c r="O9" s="5" t="s">
        <v>276</v>
      </c>
      <c r="R9" s="216"/>
      <c r="Z9" s="216"/>
      <c r="AA9" s="216"/>
    </row>
    <row r="10" spans="2:27" x14ac:dyDescent="0.4">
      <c r="B10" s="91"/>
      <c r="C10" s="46" t="s">
        <v>6</v>
      </c>
      <c r="G10" s="38"/>
      <c r="H10" s="74"/>
      <c r="I10" s="93">
        <v>5</v>
      </c>
      <c r="J10" s="74"/>
      <c r="K10" s="233">
        <f>+SUM(K11:K19)</f>
        <v>2027156</v>
      </c>
      <c r="L10" s="74"/>
      <c r="M10" s="233">
        <f>+SUM(M11:M19)</f>
        <v>4006158</v>
      </c>
      <c r="N10" s="94"/>
      <c r="O10" s="5" t="str">
        <f t="shared" ref="O10:O47" si="0">+IF(AND(K10=0,M10=0),"$","")</f>
        <v/>
      </c>
      <c r="R10" s="216"/>
      <c r="Z10" s="216"/>
      <c r="AA10" s="216"/>
    </row>
    <row r="11" spans="2:27" hidden="1" x14ac:dyDescent="0.4">
      <c r="B11" s="91"/>
      <c r="C11" s="1" t="s">
        <v>7</v>
      </c>
      <c r="D11" s="5" t="s">
        <v>284</v>
      </c>
      <c r="G11" s="38"/>
      <c r="H11" s="74"/>
      <c r="I11" s="93"/>
      <c r="J11" s="74"/>
      <c r="K11" s="234">
        <v>0</v>
      </c>
      <c r="L11" s="74"/>
      <c r="M11" s="233">
        <v>0</v>
      </c>
      <c r="N11" s="94"/>
      <c r="O11" s="5" t="str">
        <f>+IF(AND(K11=0,M11=0),"$","")</f>
        <v>$</v>
      </c>
      <c r="R11" s="216"/>
      <c r="Z11" s="216"/>
      <c r="AA11" s="216"/>
    </row>
    <row r="12" spans="2:27" hidden="1" x14ac:dyDescent="0.4">
      <c r="B12" s="91"/>
      <c r="C12" s="1" t="s">
        <v>9</v>
      </c>
      <c r="D12" s="5" t="s">
        <v>285</v>
      </c>
      <c r="G12" s="38"/>
      <c r="H12" s="74"/>
      <c r="I12" s="93"/>
      <c r="J12" s="74"/>
      <c r="K12" s="234">
        <v>0</v>
      </c>
      <c r="L12" s="26"/>
      <c r="M12" s="233">
        <v>0</v>
      </c>
      <c r="N12" s="94"/>
      <c r="O12" s="5" t="str">
        <f t="shared" si="0"/>
        <v>$</v>
      </c>
      <c r="R12" s="216"/>
      <c r="Z12" s="216"/>
      <c r="AA12" s="216"/>
    </row>
    <row r="13" spans="2:27" hidden="1" x14ac:dyDescent="0.4">
      <c r="B13" s="91"/>
      <c r="C13" s="1" t="s">
        <v>11</v>
      </c>
      <c r="D13" s="5" t="s">
        <v>286</v>
      </c>
      <c r="G13" s="38"/>
      <c r="H13" s="74"/>
      <c r="I13" s="93"/>
      <c r="J13" s="74"/>
      <c r="K13" s="234">
        <v>0</v>
      </c>
      <c r="L13" s="26"/>
      <c r="M13" s="233">
        <v>0</v>
      </c>
      <c r="N13" s="94"/>
      <c r="O13" s="5" t="str">
        <f t="shared" si="0"/>
        <v>$</v>
      </c>
      <c r="R13" s="216"/>
      <c r="Z13" s="216"/>
      <c r="AA13" s="216"/>
    </row>
    <row r="14" spans="2:27" x14ac:dyDescent="0.4">
      <c r="B14" s="37"/>
      <c r="C14" s="1" t="s">
        <v>13</v>
      </c>
      <c r="D14" s="5" t="s">
        <v>287</v>
      </c>
      <c r="G14" s="38"/>
      <c r="H14" s="74"/>
      <c r="I14" s="49"/>
      <c r="J14" s="74"/>
      <c r="K14" s="234">
        <v>1991195</v>
      </c>
      <c r="L14" s="26"/>
      <c r="M14" s="234">
        <v>3982389</v>
      </c>
      <c r="N14" s="26"/>
      <c r="O14" s="5" t="str">
        <f t="shared" si="0"/>
        <v/>
      </c>
      <c r="R14" s="216"/>
      <c r="Z14" s="216"/>
      <c r="AA14" s="216"/>
    </row>
    <row r="15" spans="2:27" x14ac:dyDescent="0.4">
      <c r="B15" s="37"/>
      <c r="C15" s="1" t="s">
        <v>272</v>
      </c>
      <c r="D15" s="5" t="s">
        <v>288</v>
      </c>
      <c r="G15" s="38"/>
      <c r="H15" s="74"/>
      <c r="I15" s="39"/>
      <c r="J15" s="74"/>
      <c r="K15" s="234">
        <v>35961</v>
      </c>
      <c r="L15" s="26"/>
      <c r="M15" s="234">
        <v>23769</v>
      </c>
      <c r="N15" s="26"/>
      <c r="O15" s="5" t="str">
        <f t="shared" si="0"/>
        <v/>
      </c>
      <c r="R15" s="216"/>
      <c r="Z15" s="216"/>
      <c r="AA15" s="216"/>
    </row>
    <row r="16" spans="2:27" hidden="1" x14ac:dyDescent="0.4">
      <c r="B16" s="37"/>
      <c r="C16" s="1" t="s">
        <v>273</v>
      </c>
      <c r="D16" s="5" t="s">
        <v>10</v>
      </c>
      <c r="G16" s="38"/>
      <c r="H16" s="74"/>
      <c r="I16" s="39"/>
      <c r="J16" s="74"/>
      <c r="K16" s="234">
        <v>0</v>
      </c>
      <c r="L16" s="26"/>
      <c r="M16" s="234">
        <v>0</v>
      </c>
      <c r="N16" s="26"/>
      <c r="O16" s="5" t="str">
        <f t="shared" si="0"/>
        <v>$</v>
      </c>
      <c r="R16" s="216"/>
      <c r="Z16" s="216"/>
      <c r="AA16" s="216"/>
    </row>
    <row r="17" spans="2:27" hidden="1" x14ac:dyDescent="0.4">
      <c r="B17" s="37"/>
      <c r="C17" s="1" t="s">
        <v>274</v>
      </c>
      <c r="D17" s="5" t="s">
        <v>12</v>
      </c>
      <c r="G17" s="38"/>
      <c r="H17" s="74"/>
      <c r="I17" s="39"/>
      <c r="J17" s="74"/>
      <c r="K17" s="234">
        <v>0</v>
      </c>
      <c r="L17" s="26"/>
      <c r="M17" s="234">
        <v>0</v>
      </c>
      <c r="N17" s="26"/>
      <c r="O17" s="5" t="str">
        <f t="shared" si="0"/>
        <v>$</v>
      </c>
      <c r="R17" s="216"/>
      <c r="Z17" s="216"/>
      <c r="AA17" s="216"/>
    </row>
    <row r="18" spans="2:27" hidden="1" x14ac:dyDescent="0.4">
      <c r="B18" s="37"/>
      <c r="C18" s="1" t="s">
        <v>280</v>
      </c>
      <c r="D18" s="5" t="s">
        <v>289</v>
      </c>
      <c r="G18" s="38"/>
      <c r="H18" s="74"/>
      <c r="I18" s="39"/>
      <c r="J18" s="74"/>
      <c r="K18" s="234">
        <v>0</v>
      </c>
      <c r="L18" s="26"/>
      <c r="M18" s="234">
        <v>0</v>
      </c>
      <c r="N18" s="26"/>
      <c r="O18" s="5" t="str">
        <f t="shared" si="0"/>
        <v>$</v>
      </c>
      <c r="R18" s="216"/>
      <c r="Z18" s="216"/>
      <c r="AA18" s="216"/>
    </row>
    <row r="19" spans="2:27" hidden="1" x14ac:dyDescent="0.4">
      <c r="B19" s="37"/>
      <c r="C19" s="1" t="s">
        <v>282</v>
      </c>
      <c r="D19" s="5" t="s">
        <v>290</v>
      </c>
      <c r="G19" s="38"/>
      <c r="H19" s="74"/>
      <c r="I19" s="39"/>
      <c r="J19" s="74"/>
      <c r="K19" s="234">
        <v>0</v>
      </c>
      <c r="L19" s="26"/>
      <c r="M19" s="234">
        <v>0</v>
      </c>
      <c r="N19" s="26"/>
      <c r="O19" s="5" t="str">
        <f t="shared" si="0"/>
        <v>$</v>
      </c>
      <c r="R19" s="216"/>
      <c r="Z19" s="216"/>
      <c r="AA19" s="216"/>
    </row>
    <row r="20" spans="2:27" x14ac:dyDescent="0.4">
      <c r="B20" s="37"/>
      <c r="G20" s="38"/>
      <c r="H20" s="74"/>
      <c r="I20" s="39"/>
      <c r="J20" s="74"/>
      <c r="K20" s="234"/>
      <c r="L20" s="26"/>
      <c r="M20" s="234"/>
      <c r="N20" s="26"/>
      <c r="O20" s="5" t="s">
        <v>276</v>
      </c>
      <c r="R20" s="216"/>
      <c r="Z20" s="216"/>
      <c r="AA20" s="216"/>
    </row>
    <row r="21" spans="2:27" x14ac:dyDescent="0.4">
      <c r="B21" s="37"/>
      <c r="C21" s="46" t="s">
        <v>15</v>
      </c>
      <c r="G21" s="38"/>
      <c r="H21" s="74"/>
      <c r="I21" s="93">
        <v>6</v>
      </c>
      <c r="J21" s="74"/>
      <c r="K21" s="233">
        <f>+SUM(K22:K24)</f>
        <v>11020185</v>
      </c>
      <c r="L21" s="26"/>
      <c r="M21" s="233">
        <f>+SUM(M22:M24)</f>
        <v>11024172</v>
      </c>
      <c r="N21" s="26"/>
      <c r="O21" s="5" t="str">
        <f t="shared" si="0"/>
        <v/>
      </c>
      <c r="R21" s="216"/>
      <c r="Z21" s="216"/>
      <c r="AA21" s="216"/>
    </row>
    <row r="22" spans="2:27" x14ac:dyDescent="0.4">
      <c r="B22" s="37"/>
      <c r="C22" s="1" t="s">
        <v>7</v>
      </c>
      <c r="D22" s="5" t="s">
        <v>16</v>
      </c>
      <c r="G22" s="38"/>
      <c r="H22" s="74"/>
      <c r="I22" s="39"/>
      <c r="J22" s="74"/>
      <c r="K22" s="234">
        <v>1554057</v>
      </c>
      <c r="L22" s="26"/>
      <c r="M22" s="234">
        <v>1454195</v>
      </c>
      <c r="N22" s="26"/>
      <c r="O22" s="5" t="str">
        <f t="shared" si="0"/>
        <v/>
      </c>
      <c r="R22" s="216"/>
      <c r="Z22" s="216"/>
      <c r="AA22" s="216"/>
    </row>
    <row r="23" spans="2:27" x14ac:dyDescent="0.4">
      <c r="B23" s="37"/>
      <c r="C23" s="1" t="s">
        <v>9</v>
      </c>
      <c r="D23" s="5" t="s">
        <v>17</v>
      </c>
      <c r="G23" s="38"/>
      <c r="H23" s="74"/>
      <c r="I23" s="39"/>
      <c r="J23" s="74"/>
      <c r="K23" s="234">
        <v>8616118</v>
      </c>
      <c r="L23" s="26"/>
      <c r="M23" s="234">
        <v>8118855</v>
      </c>
      <c r="N23" s="26"/>
      <c r="O23" s="5" t="str">
        <f t="shared" si="0"/>
        <v/>
      </c>
      <c r="R23" s="216"/>
      <c r="Z23" s="216"/>
      <c r="AA23" s="216"/>
    </row>
    <row r="24" spans="2:27" x14ac:dyDescent="0.4">
      <c r="B24" s="37"/>
      <c r="C24" s="1" t="s">
        <v>11</v>
      </c>
      <c r="D24" s="5" t="s">
        <v>291</v>
      </c>
      <c r="G24" s="38"/>
      <c r="H24" s="74"/>
      <c r="I24" s="39"/>
      <c r="J24" s="74"/>
      <c r="K24" s="234">
        <v>850010</v>
      </c>
      <c r="L24" s="26"/>
      <c r="M24" s="234">
        <v>1451122</v>
      </c>
      <c r="N24" s="26"/>
      <c r="O24" s="5" t="str">
        <f t="shared" si="0"/>
        <v/>
      </c>
      <c r="R24" s="216"/>
      <c r="Z24" s="216"/>
      <c r="AA24" s="216"/>
    </row>
    <row r="25" spans="2:27" x14ac:dyDescent="0.4">
      <c r="B25" s="37"/>
      <c r="G25" s="38"/>
      <c r="H25" s="74"/>
      <c r="I25" s="39"/>
      <c r="J25" s="74"/>
      <c r="K25" s="234"/>
      <c r="L25" s="26"/>
      <c r="M25" s="234"/>
      <c r="N25" s="26"/>
      <c r="O25" s="5" t="s">
        <v>276</v>
      </c>
      <c r="R25" s="216"/>
      <c r="Z25" s="216"/>
      <c r="AA25" s="216"/>
    </row>
    <row r="26" spans="2:27" hidden="1" x14ac:dyDescent="0.4">
      <c r="B26" s="45"/>
      <c r="C26" s="46" t="s">
        <v>19</v>
      </c>
      <c r="G26" s="38"/>
      <c r="H26" s="74"/>
      <c r="I26" s="93"/>
      <c r="J26" s="74"/>
      <c r="K26" s="233">
        <f>+SUM(K27:K28)</f>
        <v>0</v>
      </c>
      <c r="L26" s="26"/>
      <c r="M26" s="233">
        <f>+SUM(M27:M28)</f>
        <v>0</v>
      </c>
      <c r="N26" s="94"/>
      <c r="O26" s="5" t="str">
        <f t="shared" si="0"/>
        <v>$</v>
      </c>
      <c r="R26" s="216"/>
      <c r="Z26" s="216"/>
      <c r="AA26" s="216"/>
    </row>
    <row r="27" spans="2:27" hidden="1" x14ac:dyDescent="0.4">
      <c r="B27" s="37"/>
      <c r="C27" s="1" t="s">
        <v>7</v>
      </c>
      <c r="D27" s="5" t="s">
        <v>16</v>
      </c>
      <c r="G27" s="38"/>
      <c r="H27" s="74"/>
      <c r="I27" s="39"/>
      <c r="J27" s="74"/>
      <c r="K27" s="234">
        <v>0</v>
      </c>
      <c r="L27" s="26"/>
      <c r="M27" s="234">
        <v>0</v>
      </c>
      <c r="N27" s="26"/>
      <c r="O27" s="5" t="str">
        <f t="shared" si="0"/>
        <v>$</v>
      </c>
      <c r="R27" s="216"/>
      <c r="Z27" s="216"/>
      <c r="AA27" s="216"/>
    </row>
    <row r="28" spans="2:27" hidden="1" x14ac:dyDescent="0.4">
      <c r="B28" s="37"/>
      <c r="C28" s="1" t="s">
        <v>9</v>
      </c>
      <c r="D28" s="5" t="s">
        <v>17</v>
      </c>
      <c r="G28" s="38"/>
      <c r="H28" s="74"/>
      <c r="I28" s="39"/>
      <c r="J28" s="74"/>
      <c r="K28" s="234">
        <v>0</v>
      </c>
      <c r="L28" s="26"/>
      <c r="M28" s="234">
        <v>0</v>
      </c>
      <c r="N28" s="26"/>
      <c r="O28" s="5" t="str">
        <f t="shared" si="0"/>
        <v>$</v>
      </c>
      <c r="R28" s="216"/>
      <c r="Z28" s="216"/>
      <c r="AA28" s="216"/>
    </row>
    <row r="29" spans="2:27" hidden="1" x14ac:dyDescent="0.4">
      <c r="B29" s="37"/>
      <c r="G29" s="38"/>
      <c r="H29" s="74"/>
      <c r="I29" s="39"/>
      <c r="J29" s="74"/>
      <c r="K29" s="234"/>
      <c r="L29" s="26"/>
      <c r="M29" s="234"/>
      <c r="N29" s="26"/>
      <c r="O29" s="5" t="str">
        <f t="shared" si="0"/>
        <v>$</v>
      </c>
      <c r="R29" s="216"/>
      <c r="Z29" s="216"/>
      <c r="AA29" s="216"/>
    </row>
    <row r="30" spans="2:27" x14ac:dyDescent="0.4">
      <c r="B30" s="45"/>
      <c r="C30" s="46" t="s">
        <v>20</v>
      </c>
      <c r="G30" s="38"/>
      <c r="H30" s="74"/>
      <c r="I30" s="93">
        <v>8</v>
      </c>
      <c r="J30" s="74"/>
      <c r="K30" s="234"/>
      <c r="L30" s="26"/>
      <c r="M30" s="234"/>
      <c r="N30" s="26"/>
      <c r="O30" s="5" t="s">
        <v>276</v>
      </c>
      <c r="R30" s="216"/>
      <c r="Z30" s="216"/>
      <c r="AA30" s="216"/>
    </row>
    <row r="31" spans="2:27" x14ac:dyDescent="0.4">
      <c r="B31" s="45"/>
      <c r="C31" s="46" t="s">
        <v>21</v>
      </c>
      <c r="G31" s="38"/>
      <c r="H31" s="74"/>
      <c r="I31" s="93"/>
      <c r="J31" s="74"/>
      <c r="K31" s="233">
        <f>+SUM(K32:K37)</f>
        <v>25309766</v>
      </c>
      <c r="L31" s="26"/>
      <c r="M31" s="233">
        <f>+SUM(M32:M37)</f>
        <v>12328662</v>
      </c>
      <c r="N31" s="94"/>
      <c r="O31" s="5" t="str">
        <f t="shared" si="0"/>
        <v/>
      </c>
      <c r="R31" s="216"/>
      <c r="Z31" s="216"/>
      <c r="AA31" s="216"/>
    </row>
    <row r="32" spans="2:27" x14ac:dyDescent="0.4">
      <c r="B32" s="37"/>
      <c r="C32" s="1" t="s">
        <v>7</v>
      </c>
      <c r="D32" s="5" t="s">
        <v>292</v>
      </c>
      <c r="G32" s="38"/>
      <c r="H32" s="74"/>
      <c r="I32" s="39"/>
      <c r="J32" s="74"/>
      <c r="K32" s="234">
        <v>3141698</v>
      </c>
      <c r="L32" s="26"/>
      <c r="M32" s="234">
        <v>3141698</v>
      </c>
      <c r="N32" s="26"/>
      <c r="O32" s="5" t="str">
        <f t="shared" si="0"/>
        <v/>
      </c>
      <c r="R32" s="216"/>
      <c r="Z32" s="216"/>
      <c r="AA32" s="216"/>
    </row>
    <row r="33" spans="1:27" x14ac:dyDescent="0.4">
      <c r="B33" s="37"/>
      <c r="C33" s="1" t="s">
        <v>9</v>
      </c>
      <c r="D33" s="5" t="s">
        <v>293</v>
      </c>
      <c r="G33" s="38"/>
      <c r="H33" s="74"/>
      <c r="I33" s="39"/>
      <c r="J33" s="74"/>
      <c r="K33" s="234">
        <v>22168068</v>
      </c>
      <c r="L33" s="26"/>
      <c r="M33" s="234">
        <v>9186964</v>
      </c>
      <c r="N33" s="26"/>
      <c r="O33" s="5" t="str">
        <f t="shared" si="0"/>
        <v/>
      </c>
      <c r="Q33" s="26"/>
      <c r="R33" s="26"/>
      <c r="S33" s="26"/>
      <c r="Z33" s="216"/>
      <c r="AA33" s="216"/>
    </row>
    <row r="34" spans="1:27" hidden="1" x14ac:dyDescent="0.4">
      <c r="B34" s="37"/>
      <c r="C34" s="1" t="s">
        <v>11</v>
      </c>
      <c r="D34" s="5" t="s">
        <v>294</v>
      </c>
      <c r="G34" s="38"/>
      <c r="H34" s="74"/>
      <c r="I34" s="39"/>
      <c r="J34" s="74"/>
      <c r="K34" s="234">
        <v>0</v>
      </c>
      <c r="L34" s="26"/>
      <c r="M34" s="234">
        <v>0</v>
      </c>
      <c r="N34" s="26"/>
      <c r="O34" s="5" t="str">
        <f t="shared" si="0"/>
        <v>$</v>
      </c>
      <c r="R34" s="216"/>
      <c r="Z34" s="216"/>
      <c r="AA34" s="216"/>
    </row>
    <row r="35" spans="1:27" hidden="1" x14ac:dyDescent="0.4">
      <c r="B35" s="37"/>
      <c r="C35" s="1" t="s">
        <v>13</v>
      </c>
      <c r="D35" s="5" t="s">
        <v>295</v>
      </c>
      <c r="G35" s="38"/>
      <c r="H35" s="74"/>
      <c r="I35" s="39"/>
      <c r="J35" s="74"/>
      <c r="K35" s="234">
        <v>0</v>
      </c>
      <c r="L35" s="26"/>
      <c r="M35" s="234">
        <v>0</v>
      </c>
      <c r="N35" s="26"/>
      <c r="O35" s="5" t="str">
        <f t="shared" si="0"/>
        <v>$</v>
      </c>
      <c r="R35" s="216"/>
      <c r="Z35" s="216"/>
      <c r="AA35" s="216"/>
    </row>
    <row r="36" spans="1:27" hidden="1" x14ac:dyDescent="0.4">
      <c r="B36" s="37"/>
      <c r="C36" s="1" t="s">
        <v>272</v>
      </c>
      <c r="D36" s="5" t="s">
        <v>39</v>
      </c>
      <c r="G36" s="38"/>
      <c r="H36" s="74"/>
      <c r="I36" s="39"/>
      <c r="J36" s="74"/>
      <c r="K36" s="234">
        <v>0</v>
      </c>
      <c r="L36" s="26"/>
      <c r="M36" s="234">
        <v>0</v>
      </c>
      <c r="N36" s="26"/>
      <c r="O36" s="5" t="str">
        <f t="shared" si="0"/>
        <v>$</v>
      </c>
      <c r="R36" s="216"/>
      <c r="Z36" s="216"/>
      <c r="AA36" s="216"/>
    </row>
    <row r="37" spans="1:27" hidden="1" x14ac:dyDescent="0.4">
      <c r="B37" s="37"/>
      <c r="C37" s="1" t="s">
        <v>273</v>
      </c>
      <c r="D37" s="5" t="s">
        <v>40</v>
      </c>
      <c r="G37" s="38"/>
      <c r="H37" s="74"/>
      <c r="I37" s="39"/>
      <c r="J37" s="74"/>
      <c r="K37" s="234">
        <v>0</v>
      </c>
      <c r="L37" s="26"/>
      <c r="M37" s="234">
        <v>0</v>
      </c>
      <c r="N37" s="26"/>
      <c r="O37" s="5" t="str">
        <f t="shared" si="0"/>
        <v>$</v>
      </c>
      <c r="R37" s="216"/>
      <c r="Z37" s="216"/>
      <c r="AA37" s="216"/>
    </row>
    <row r="38" spans="1:27" x14ac:dyDescent="0.4">
      <c r="B38" s="67"/>
      <c r="G38" s="38"/>
      <c r="H38" s="74"/>
      <c r="I38" s="39"/>
      <c r="J38" s="74"/>
      <c r="K38" s="234"/>
      <c r="L38" s="26"/>
      <c r="M38" s="234"/>
      <c r="N38" s="26"/>
      <c r="O38" s="5" t="s">
        <v>276</v>
      </c>
      <c r="R38" s="216"/>
      <c r="Z38" s="216"/>
      <c r="AA38" s="216"/>
    </row>
    <row r="39" spans="1:27" x14ac:dyDescent="0.4">
      <c r="B39" s="45"/>
      <c r="C39" s="46" t="s">
        <v>27</v>
      </c>
      <c r="G39" s="38"/>
      <c r="H39" s="74"/>
      <c r="I39" s="235">
        <v>8</v>
      </c>
      <c r="J39" s="74"/>
      <c r="K39" s="233">
        <f>+SUM(K40:K45)</f>
        <v>1398060</v>
      </c>
      <c r="L39" s="26"/>
      <c r="M39" s="233">
        <f>+SUM(M40:M45)</f>
        <v>1421565</v>
      </c>
      <c r="N39" s="94"/>
      <c r="O39" s="5" t="str">
        <f t="shared" si="0"/>
        <v/>
      </c>
      <c r="R39" s="216"/>
      <c r="Z39" s="216"/>
      <c r="AA39" s="216"/>
    </row>
    <row r="40" spans="1:27" x14ac:dyDescent="0.4">
      <c r="B40" s="37"/>
      <c r="C40" s="1" t="s">
        <v>7</v>
      </c>
      <c r="D40" s="5" t="s">
        <v>292</v>
      </c>
      <c r="G40" s="38"/>
      <c r="H40" s="74"/>
      <c r="I40" s="39"/>
      <c r="J40" s="74"/>
      <c r="K40" s="234">
        <v>101932</v>
      </c>
      <c r="L40" s="26"/>
      <c r="M40" s="234">
        <v>95347</v>
      </c>
      <c r="N40" s="26"/>
      <c r="O40" s="5" t="str">
        <f t="shared" si="0"/>
        <v/>
      </c>
      <c r="R40" s="216"/>
      <c r="Z40" s="216"/>
      <c r="AA40" s="216"/>
    </row>
    <row r="41" spans="1:27" hidden="1" x14ac:dyDescent="0.4">
      <c r="B41" s="37"/>
      <c r="C41" s="1" t="s">
        <v>9</v>
      </c>
      <c r="D41" s="5" t="s">
        <v>293</v>
      </c>
      <c r="G41" s="38"/>
      <c r="H41" s="74"/>
      <c r="I41" s="39"/>
      <c r="J41" s="74"/>
      <c r="K41" s="234">
        <v>0</v>
      </c>
      <c r="L41" s="26"/>
      <c r="M41" s="234">
        <v>0</v>
      </c>
      <c r="N41" s="26"/>
      <c r="O41" s="5" t="str">
        <f t="shared" si="0"/>
        <v>$</v>
      </c>
      <c r="R41" s="216"/>
      <c r="Z41" s="216"/>
      <c r="AA41" s="216"/>
    </row>
    <row r="42" spans="1:27" hidden="1" x14ac:dyDescent="0.4">
      <c r="B42" s="37"/>
      <c r="C42" s="1" t="s">
        <v>11</v>
      </c>
      <c r="D42" s="5" t="s">
        <v>294</v>
      </c>
      <c r="G42" s="38"/>
      <c r="H42" s="74"/>
      <c r="I42" s="39"/>
      <c r="J42" s="74"/>
      <c r="K42" s="234">
        <v>0</v>
      </c>
      <c r="L42" s="26"/>
      <c r="M42" s="234">
        <v>0</v>
      </c>
      <c r="N42" s="26"/>
      <c r="O42" s="5" t="str">
        <f t="shared" si="0"/>
        <v>$</v>
      </c>
      <c r="R42" s="216"/>
      <c r="Z42" s="216"/>
      <c r="AA42" s="216"/>
    </row>
    <row r="43" spans="1:27" x14ac:dyDescent="0.4">
      <c r="B43" s="37"/>
      <c r="C43" s="1" t="s">
        <v>13</v>
      </c>
      <c r="D43" s="5" t="s">
        <v>295</v>
      </c>
      <c r="G43" s="38"/>
      <c r="H43" s="74"/>
      <c r="I43" s="39"/>
      <c r="J43" s="74"/>
      <c r="K43" s="234">
        <v>197894</v>
      </c>
      <c r="L43" s="26"/>
      <c r="M43" s="234">
        <v>494118</v>
      </c>
      <c r="N43" s="26"/>
      <c r="O43" s="5" t="str">
        <f t="shared" si="0"/>
        <v/>
      </c>
      <c r="P43" s="26"/>
      <c r="Q43" s="236"/>
      <c r="R43" s="216"/>
      <c r="Z43" s="216"/>
      <c r="AA43" s="216"/>
    </row>
    <row r="44" spans="1:27" x14ac:dyDescent="0.4">
      <c r="A44" s="46"/>
      <c r="B44" s="37"/>
      <c r="C44" s="1" t="s">
        <v>272</v>
      </c>
      <c r="D44" s="5" t="s">
        <v>39</v>
      </c>
      <c r="G44" s="38"/>
      <c r="H44" s="74"/>
      <c r="I44" s="39"/>
      <c r="J44" s="74"/>
      <c r="K44" s="234">
        <v>1098234</v>
      </c>
      <c r="L44" s="26"/>
      <c r="M44" s="234">
        <v>832100</v>
      </c>
      <c r="N44" s="26"/>
      <c r="O44" s="5" t="str">
        <f t="shared" si="0"/>
        <v/>
      </c>
      <c r="R44" s="216"/>
      <c r="Z44" s="216"/>
      <c r="AA44" s="216"/>
    </row>
    <row r="45" spans="1:27" hidden="1" x14ac:dyDescent="0.4">
      <c r="A45" s="46"/>
      <c r="B45" s="37"/>
      <c r="C45" s="1" t="s">
        <v>273</v>
      </c>
      <c r="D45" s="5" t="s">
        <v>40</v>
      </c>
      <c r="G45" s="38"/>
      <c r="H45" s="74"/>
      <c r="I45" s="39"/>
      <c r="J45" s="74"/>
      <c r="K45" s="234">
        <v>0</v>
      </c>
      <c r="L45" s="26"/>
      <c r="M45" s="234">
        <v>0</v>
      </c>
      <c r="N45" s="26"/>
      <c r="O45" s="5" t="str">
        <f t="shared" si="0"/>
        <v>$</v>
      </c>
      <c r="R45" s="216"/>
      <c r="Z45" s="216"/>
      <c r="AA45" s="216"/>
    </row>
    <row r="46" spans="1:27" x14ac:dyDescent="0.4">
      <c r="A46" s="46"/>
      <c r="B46" s="37"/>
      <c r="G46" s="38"/>
      <c r="H46" s="74"/>
      <c r="I46" s="39"/>
      <c r="J46" s="74"/>
      <c r="K46" s="234"/>
      <c r="L46" s="26"/>
      <c r="M46" s="234"/>
      <c r="N46" s="26"/>
      <c r="O46" s="5" t="s">
        <v>276</v>
      </c>
      <c r="R46" s="216"/>
      <c r="Z46" s="216"/>
      <c r="AA46" s="216"/>
    </row>
    <row r="47" spans="1:27" x14ac:dyDescent="0.4">
      <c r="A47" s="46"/>
      <c r="B47" s="45"/>
      <c r="C47" s="46" t="s">
        <v>28</v>
      </c>
      <c r="G47" s="38"/>
      <c r="H47" s="74"/>
      <c r="I47" s="93">
        <v>11</v>
      </c>
      <c r="J47" s="74"/>
      <c r="K47" s="233">
        <v>1101423</v>
      </c>
      <c r="L47" s="26"/>
      <c r="M47" s="233">
        <v>1232702</v>
      </c>
      <c r="N47" s="94"/>
      <c r="O47" s="5" t="str">
        <f t="shared" si="0"/>
        <v/>
      </c>
      <c r="R47" s="216"/>
      <c r="Z47" s="216"/>
      <c r="AA47" s="216"/>
    </row>
    <row r="48" spans="1:27" x14ac:dyDescent="0.4">
      <c r="B48" s="237"/>
      <c r="C48" s="238"/>
      <c r="D48" s="238"/>
      <c r="E48" s="238"/>
      <c r="F48" s="238"/>
      <c r="G48" s="239"/>
      <c r="H48" s="74"/>
      <c r="I48" s="240"/>
      <c r="J48" s="74"/>
      <c r="K48" s="241"/>
      <c r="L48" s="157"/>
      <c r="M48" s="241"/>
      <c r="N48" s="157"/>
      <c r="O48" s="5" t="s">
        <v>276</v>
      </c>
      <c r="R48" s="216"/>
      <c r="Z48" s="216"/>
      <c r="AA48" s="216"/>
    </row>
    <row r="49" spans="2:27" x14ac:dyDescent="0.4">
      <c r="C49" s="86"/>
      <c r="H49" s="74"/>
      <c r="I49" s="114"/>
      <c r="J49" s="74"/>
      <c r="K49" s="157"/>
      <c r="L49" s="157"/>
      <c r="M49" s="157"/>
      <c r="N49" s="157"/>
      <c r="O49" s="5" t="s">
        <v>276</v>
      </c>
      <c r="R49" s="216"/>
      <c r="Z49" s="216"/>
      <c r="AA49" s="216"/>
    </row>
    <row r="50" spans="2:27" ht="16.5" customHeight="1" x14ac:dyDescent="0.4">
      <c r="B50" s="225"/>
      <c r="C50" s="226" t="s">
        <v>31</v>
      </c>
      <c r="D50" s="227"/>
      <c r="E50" s="227"/>
      <c r="F50" s="227"/>
      <c r="G50" s="227"/>
      <c r="H50" s="228"/>
      <c r="I50" s="229"/>
      <c r="J50" s="74"/>
      <c r="K50" s="242">
        <f>+K52+K54+K62+K71+K79+K87+K89</f>
        <v>22081075</v>
      </c>
      <c r="L50" s="157"/>
      <c r="M50" s="242">
        <f>+M52+M54+M62+M71+M79+M87+M89</f>
        <v>41898531</v>
      </c>
      <c r="N50" s="94"/>
      <c r="O50" s="5" t="s">
        <v>276</v>
      </c>
      <c r="Q50" s="26"/>
      <c r="R50" s="216"/>
      <c r="S50" s="26"/>
      <c r="Z50" s="216"/>
      <c r="AA50" s="216"/>
    </row>
    <row r="51" spans="2:27" x14ac:dyDescent="0.4">
      <c r="B51" s="243"/>
      <c r="C51" s="244"/>
      <c r="D51" s="244"/>
      <c r="E51" s="244"/>
      <c r="F51" s="244"/>
      <c r="G51" s="245"/>
      <c r="H51" s="74"/>
      <c r="I51" s="246"/>
      <c r="J51" s="74"/>
      <c r="K51" s="232"/>
      <c r="L51" s="157"/>
      <c r="M51" s="232"/>
      <c r="N51" s="26"/>
      <c r="O51" s="5" t="s">
        <v>276</v>
      </c>
      <c r="R51" s="216"/>
      <c r="Z51" s="216"/>
      <c r="AA51" s="216"/>
    </row>
    <row r="52" spans="2:27" hidden="1" x14ac:dyDescent="0.4">
      <c r="B52" s="67"/>
      <c r="C52" s="46" t="s">
        <v>32</v>
      </c>
      <c r="G52" s="38"/>
      <c r="H52" s="74"/>
      <c r="I52" s="39"/>
      <c r="J52" s="74"/>
      <c r="K52" s="234"/>
      <c r="L52" s="157"/>
      <c r="M52" s="234"/>
      <c r="N52" s="26"/>
      <c r="O52" s="5" t="str">
        <f t="shared" ref="O52:O90" si="1">+IF(AND(K52=0,M52=0),"$","")</f>
        <v>$</v>
      </c>
      <c r="R52" s="216"/>
      <c r="Z52" s="216"/>
      <c r="AA52" s="216"/>
    </row>
    <row r="53" spans="2:27" hidden="1" x14ac:dyDescent="0.4">
      <c r="B53" s="67"/>
      <c r="G53" s="38"/>
      <c r="H53" s="74"/>
      <c r="I53" s="39"/>
      <c r="J53" s="74"/>
      <c r="K53" s="234"/>
      <c r="L53" s="157"/>
      <c r="M53" s="234"/>
      <c r="N53" s="26"/>
      <c r="O53" s="5" t="s">
        <v>281</v>
      </c>
      <c r="R53" s="216"/>
      <c r="Z53" s="216"/>
      <c r="AA53" s="216"/>
    </row>
    <row r="54" spans="2:27" x14ac:dyDescent="0.4">
      <c r="B54" s="45"/>
      <c r="C54" s="46" t="s">
        <v>33</v>
      </c>
      <c r="G54" s="38"/>
      <c r="H54" s="74"/>
      <c r="I54" s="93">
        <v>9</v>
      </c>
      <c r="J54" s="74"/>
      <c r="K54" s="233">
        <f>+SUM(K55:K60)</f>
        <v>296428</v>
      </c>
      <c r="L54" s="157"/>
      <c r="M54" s="233">
        <f>+SUM(M55:M60)</f>
        <v>180370</v>
      </c>
      <c r="N54" s="94"/>
      <c r="O54" s="5" t="str">
        <f t="shared" si="1"/>
        <v/>
      </c>
      <c r="R54" s="216"/>
      <c r="Z54" s="216"/>
      <c r="AA54" s="216"/>
    </row>
    <row r="55" spans="2:27" hidden="1" x14ac:dyDescent="0.4">
      <c r="B55" s="37"/>
      <c r="C55" s="1" t="s">
        <v>7</v>
      </c>
      <c r="D55" s="5" t="s">
        <v>296</v>
      </c>
      <c r="G55" s="38"/>
      <c r="H55" s="74"/>
      <c r="I55" s="39"/>
      <c r="J55" s="74"/>
      <c r="K55" s="234">
        <v>0</v>
      </c>
      <c r="L55" s="157"/>
      <c r="M55" s="234">
        <v>0</v>
      </c>
      <c r="N55" s="26"/>
      <c r="O55" s="5" t="str">
        <f t="shared" si="1"/>
        <v>$</v>
      </c>
      <c r="R55" s="216"/>
      <c r="Z55" s="216"/>
      <c r="AA55" s="216"/>
    </row>
    <row r="56" spans="2:27" x14ac:dyDescent="0.4">
      <c r="B56" s="37"/>
      <c r="C56" s="1" t="s">
        <v>9</v>
      </c>
      <c r="D56" s="5" t="s">
        <v>297</v>
      </c>
      <c r="G56" s="38"/>
      <c r="H56" s="74"/>
      <c r="I56" s="39"/>
      <c r="J56" s="74"/>
      <c r="K56" s="234">
        <v>293400</v>
      </c>
      <c r="L56" s="157"/>
      <c r="M56" s="234">
        <v>177342</v>
      </c>
      <c r="N56" s="26"/>
      <c r="O56" s="5" t="str">
        <f t="shared" si="1"/>
        <v/>
      </c>
      <c r="Q56" s="26"/>
      <c r="R56" s="216"/>
      <c r="S56" s="247"/>
      <c r="Z56" s="216"/>
      <c r="AA56" s="216"/>
    </row>
    <row r="57" spans="2:27" ht="13.9" hidden="1" customHeight="1" x14ac:dyDescent="0.4">
      <c r="B57" s="37"/>
      <c r="C57" s="1" t="s">
        <v>11</v>
      </c>
      <c r="D57" s="5" t="s">
        <v>298</v>
      </c>
      <c r="G57" s="38"/>
      <c r="H57" s="74"/>
      <c r="I57" s="39"/>
      <c r="J57" s="74"/>
      <c r="K57" s="234">
        <v>0</v>
      </c>
      <c r="L57" s="157"/>
      <c r="M57" s="234">
        <v>0</v>
      </c>
      <c r="N57" s="26"/>
      <c r="O57" s="5" t="str">
        <f t="shared" si="1"/>
        <v>$</v>
      </c>
      <c r="R57" s="216"/>
      <c r="S57" s="248">
        <v>-116058</v>
      </c>
      <c r="Z57" s="216"/>
      <c r="AA57" s="216"/>
    </row>
    <row r="58" spans="2:27" ht="13.9" hidden="1" customHeight="1" x14ac:dyDescent="0.4">
      <c r="B58" s="37"/>
      <c r="C58" s="1" t="s">
        <v>13</v>
      </c>
      <c r="D58" s="5" t="s">
        <v>299</v>
      </c>
      <c r="G58" s="38"/>
      <c r="H58" s="74"/>
      <c r="I58" s="39"/>
      <c r="J58" s="74"/>
      <c r="K58" s="234">
        <v>0</v>
      </c>
      <c r="L58" s="157"/>
      <c r="M58" s="234">
        <v>0</v>
      </c>
      <c r="N58" s="26"/>
      <c r="O58" s="5" t="str">
        <f t="shared" si="1"/>
        <v>$</v>
      </c>
      <c r="R58" s="216"/>
      <c r="S58" s="249">
        <v>23550696</v>
      </c>
      <c r="Z58" s="216"/>
      <c r="AA58" s="216"/>
    </row>
    <row r="59" spans="2:27" hidden="1" x14ac:dyDescent="0.4">
      <c r="B59" s="37"/>
      <c r="C59" s="1" t="s">
        <v>272</v>
      </c>
      <c r="D59" s="5" t="s">
        <v>300</v>
      </c>
      <c r="G59" s="38"/>
      <c r="H59" s="74"/>
      <c r="I59" s="39"/>
      <c r="J59" s="74"/>
      <c r="K59" s="234">
        <v>0</v>
      </c>
      <c r="L59" s="157"/>
      <c r="M59" s="234">
        <v>0</v>
      </c>
      <c r="N59" s="26"/>
      <c r="O59" s="5" t="str">
        <f t="shared" si="1"/>
        <v>$</v>
      </c>
      <c r="R59" s="216"/>
      <c r="Z59" s="216"/>
      <c r="AA59" s="216"/>
    </row>
    <row r="60" spans="2:27" x14ac:dyDescent="0.4">
      <c r="B60" s="37"/>
      <c r="C60" s="1" t="s">
        <v>273</v>
      </c>
      <c r="D60" s="5" t="s">
        <v>301</v>
      </c>
      <c r="G60" s="38"/>
      <c r="H60" s="74"/>
      <c r="I60" s="39"/>
      <c r="J60" s="74"/>
      <c r="K60" s="234">
        <v>3028</v>
      </c>
      <c r="L60" s="157"/>
      <c r="M60" s="234">
        <v>3028</v>
      </c>
      <c r="N60" s="26"/>
      <c r="O60" s="5" t="str">
        <f t="shared" si="1"/>
        <v/>
      </c>
      <c r="R60" s="216"/>
      <c r="Z60" s="216"/>
      <c r="AA60" s="216"/>
    </row>
    <row r="61" spans="2:27" x14ac:dyDescent="0.4">
      <c r="B61" s="67"/>
      <c r="G61" s="38"/>
      <c r="H61" s="74"/>
      <c r="I61" s="39"/>
      <c r="J61" s="74"/>
      <c r="K61" s="234"/>
      <c r="L61" s="157"/>
      <c r="M61" s="234"/>
      <c r="N61" s="26"/>
      <c r="O61" s="5" t="s">
        <v>276</v>
      </c>
      <c r="R61" s="216"/>
      <c r="Z61" s="216"/>
      <c r="AA61" s="216"/>
    </row>
    <row r="62" spans="2:27" x14ac:dyDescent="0.4">
      <c r="B62" s="45"/>
      <c r="C62" s="46" t="s">
        <v>34</v>
      </c>
      <c r="G62" s="38"/>
      <c r="H62" s="74"/>
      <c r="I62" s="93"/>
      <c r="J62" s="74"/>
      <c r="K62" s="233">
        <f>+SUM(K63:K69)</f>
        <v>15679092</v>
      </c>
      <c r="L62" s="26"/>
      <c r="M62" s="233">
        <f>+SUM(M63:M69)</f>
        <v>17979813</v>
      </c>
      <c r="N62" s="94"/>
      <c r="O62" s="5" t="str">
        <f t="shared" si="1"/>
        <v/>
      </c>
      <c r="R62" s="216"/>
      <c r="Z62" s="216"/>
      <c r="AA62" s="216"/>
    </row>
    <row r="63" spans="2:27" x14ac:dyDescent="0.4">
      <c r="B63" s="37"/>
      <c r="C63" s="1" t="s">
        <v>7</v>
      </c>
      <c r="D63" s="5" t="s">
        <v>35</v>
      </c>
      <c r="G63" s="38"/>
      <c r="H63" s="74"/>
      <c r="I63" s="49">
        <v>8</v>
      </c>
      <c r="J63" s="74"/>
      <c r="K63" s="234">
        <v>13032133</v>
      </c>
      <c r="L63" s="26"/>
      <c r="M63" s="234">
        <v>13876283</v>
      </c>
      <c r="N63" s="26"/>
      <c r="O63" s="5" t="str">
        <f t="shared" si="1"/>
        <v/>
      </c>
      <c r="R63" s="216"/>
      <c r="S63" s="247"/>
      <c r="Z63" s="216"/>
      <c r="AA63" s="216"/>
    </row>
    <row r="64" spans="2:27" x14ac:dyDescent="0.4">
      <c r="B64" s="37"/>
      <c r="C64" s="1" t="s">
        <v>9</v>
      </c>
      <c r="D64" s="5" t="s">
        <v>302</v>
      </c>
      <c r="G64" s="38"/>
      <c r="H64" s="74"/>
      <c r="I64" s="49" t="s">
        <v>303</v>
      </c>
      <c r="J64" s="74"/>
      <c r="K64" s="234">
        <v>2610674</v>
      </c>
      <c r="L64" s="26"/>
      <c r="M64" s="234">
        <v>4066368</v>
      </c>
      <c r="N64" s="26"/>
      <c r="O64" s="5" t="str">
        <f t="shared" si="1"/>
        <v/>
      </c>
      <c r="R64" s="216"/>
      <c r="S64" s="247"/>
      <c r="Z64" s="216"/>
      <c r="AA64" s="216"/>
    </row>
    <row r="65" spans="2:27" ht="13.9" hidden="1" customHeight="1" x14ac:dyDescent="0.4">
      <c r="B65" s="37"/>
      <c r="C65" s="1" t="s">
        <v>11</v>
      </c>
      <c r="D65" s="5" t="s">
        <v>304</v>
      </c>
      <c r="G65" s="38"/>
      <c r="H65" s="74"/>
      <c r="I65" s="39"/>
      <c r="J65" s="74"/>
      <c r="K65" s="234">
        <v>0</v>
      </c>
      <c r="L65" s="26"/>
      <c r="M65" s="234">
        <v>0</v>
      </c>
      <c r="N65" s="26"/>
      <c r="O65" s="5" t="str">
        <f t="shared" si="1"/>
        <v>$</v>
      </c>
      <c r="R65" s="216"/>
      <c r="S65" s="249">
        <v>23550696</v>
      </c>
      <c r="Z65" s="216"/>
      <c r="AA65" s="216"/>
    </row>
    <row r="66" spans="2:27" x14ac:dyDescent="0.4">
      <c r="B66" s="37"/>
      <c r="C66" s="1" t="s">
        <v>13</v>
      </c>
      <c r="D66" s="5" t="s">
        <v>305</v>
      </c>
      <c r="G66" s="38"/>
      <c r="H66" s="74"/>
      <c r="I66" s="39"/>
      <c r="J66" s="74"/>
      <c r="K66" s="234">
        <v>2824</v>
      </c>
      <c r="L66" s="26"/>
      <c r="M66" s="234">
        <v>2824</v>
      </c>
      <c r="N66" s="26"/>
      <c r="O66" s="5" t="str">
        <f t="shared" si="1"/>
        <v/>
      </c>
      <c r="R66" s="216"/>
      <c r="Z66" s="216"/>
      <c r="AA66" s="216"/>
    </row>
    <row r="67" spans="2:27" x14ac:dyDescent="0.4">
      <c r="B67" s="37"/>
      <c r="C67" s="1" t="s">
        <v>272</v>
      </c>
      <c r="D67" s="5" t="s">
        <v>36</v>
      </c>
      <c r="G67" s="38"/>
      <c r="H67" s="74"/>
      <c r="I67" s="49"/>
      <c r="J67" s="74"/>
      <c r="K67" s="234">
        <v>16768</v>
      </c>
      <c r="L67" s="26"/>
      <c r="M67" s="234">
        <v>16768</v>
      </c>
      <c r="N67" s="26"/>
      <c r="O67" s="5" t="str">
        <f t="shared" si="1"/>
        <v/>
      </c>
      <c r="R67" s="216"/>
      <c r="Z67" s="216"/>
      <c r="AA67" s="216"/>
    </row>
    <row r="68" spans="2:27" x14ac:dyDescent="0.4">
      <c r="B68" s="37"/>
      <c r="C68" s="1" t="s">
        <v>273</v>
      </c>
      <c r="D68" s="5" t="s">
        <v>306</v>
      </c>
      <c r="G68" s="38"/>
      <c r="H68" s="74"/>
      <c r="I68" s="49"/>
      <c r="J68" s="74"/>
      <c r="K68" s="234">
        <v>16693</v>
      </c>
      <c r="L68" s="26"/>
      <c r="M68" s="234">
        <v>17570</v>
      </c>
      <c r="N68" s="26"/>
      <c r="O68" s="5" t="str">
        <f t="shared" si="1"/>
        <v/>
      </c>
      <c r="R68" s="216"/>
      <c r="Z68" s="216"/>
      <c r="AA68" s="216"/>
    </row>
    <row r="69" spans="2:27" hidden="1" x14ac:dyDescent="0.4">
      <c r="B69" s="37"/>
      <c r="C69" s="1" t="s">
        <v>274</v>
      </c>
      <c r="D69" s="5" t="s">
        <v>307</v>
      </c>
      <c r="G69" s="38"/>
      <c r="H69" s="74"/>
      <c r="I69" s="39"/>
      <c r="J69" s="74"/>
      <c r="K69" s="234">
        <v>0</v>
      </c>
      <c r="L69" s="26"/>
      <c r="M69" s="234">
        <v>0</v>
      </c>
      <c r="N69" s="26"/>
      <c r="O69" s="5" t="str">
        <f t="shared" si="1"/>
        <v>$</v>
      </c>
      <c r="R69" s="216"/>
      <c r="Z69" s="216"/>
      <c r="AA69" s="216"/>
    </row>
    <row r="70" spans="2:27" x14ac:dyDescent="0.4">
      <c r="B70" s="37"/>
      <c r="G70" s="38"/>
      <c r="H70" s="74"/>
      <c r="I70" s="39"/>
      <c r="J70" s="74"/>
      <c r="K70" s="234"/>
      <c r="L70" s="26"/>
      <c r="M70" s="234"/>
      <c r="N70" s="26"/>
      <c r="O70" s="5" t="s">
        <v>276</v>
      </c>
      <c r="R70" s="216"/>
      <c r="Z70" s="216"/>
      <c r="AA70" s="216"/>
    </row>
    <row r="71" spans="2:27" x14ac:dyDescent="0.4">
      <c r="B71" s="45"/>
      <c r="C71" s="46" t="s">
        <v>38</v>
      </c>
      <c r="G71" s="38"/>
      <c r="H71" s="74"/>
      <c r="I71" s="93" t="s">
        <v>303</v>
      </c>
      <c r="J71" s="74"/>
      <c r="K71" s="233">
        <f>+SUM(K72:K77)</f>
        <v>1009696</v>
      </c>
      <c r="L71" s="26"/>
      <c r="M71" s="233">
        <f>+SUM(M72:M77)</f>
        <v>18472367</v>
      </c>
      <c r="N71" s="94"/>
      <c r="O71" s="5" t="str">
        <f t="shared" si="1"/>
        <v/>
      </c>
      <c r="R71" s="216"/>
      <c r="Z71" s="216"/>
      <c r="AA71" s="216"/>
    </row>
    <row r="72" spans="2:27" hidden="1" x14ac:dyDescent="0.4">
      <c r="B72" s="45"/>
      <c r="C72" s="1" t="s">
        <v>7</v>
      </c>
      <c r="D72" s="5" t="s">
        <v>292</v>
      </c>
      <c r="G72" s="38"/>
      <c r="H72" s="74"/>
      <c r="I72" s="93"/>
      <c r="J72" s="74"/>
      <c r="K72" s="234">
        <v>0</v>
      </c>
      <c r="L72" s="26"/>
      <c r="M72" s="233">
        <v>0</v>
      </c>
      <c r="N72" s="94"/>
      <c r="O72" s="5" t="str">
        <f t="shared" si="1"/>
        <v>$</v>
      </c>
      <c r="R72" s="216"/>
      <c r="Z72" s="216"/>
      <c r="AA72" s="216"/>
    </row>
    <row r="73" spans="2:27" x14ac:dyDescent="0.4">
      <c r="B73" s="37"/>
      <c r="C73" s="1" t="s">
        <v>9</v>
      </c>
      <c r="D73" s="5" t="s">
        <v>293</v>
      </c>
      <c r="G73" s="38"/>
      <c r="H73" s="74"/>
      <c r="I73" s="39"/>
      <c r="J73" s="74"/>
      <c r="K73" s="250">
        <v>0</v>
      </c>
      <c r="L73" s="26"/>
      <c r="M73" s="234">
        <v>5029897</v>
      </c>
      <c r="N73" s="26"/>
      <c r="O73" s="5" t="str">
        <f t="shared" si="1"/>
        <v/>
      </c>
      <c r="Q73" s="26"/>
      <c r="R73" s="251"/>
      <c r="S73" s="251"/>
      <c r="Z73" s="216"/>
      <c r="AA73" s="216"/>
    </row>
    <row r="74" spans="2:27" hidden="1" x14ac:dyDescent="0.4">
      <c r="B74" s="37"/>
      <c r="C74" s="1" t="s">
        <v>11</v>
      </c>
      <c r="D74" s="5" t="s">
        <v>294</v>
      </c>
      <c r="G74" s="38"/>
      <c r="H74" s="74"/>
      <c r="I74" s="39"/>
      <c r="J74" s="74"/>
      <c r="K74" s="234">
        <v>0</v>
      </c>
      <c r="L74" s="26"/>
      <c r="M74" s="234">
        <v>0</v>
      </c>
      <c r="N74" s="26"/>
      <c r="O74" s="5" t="str">
        <f t="shared" si="1"/>
        <v>$</v>
      </c>
      <c r="R74" s="216"/>
      <c r="Z74" s="216"/>
      <c r="AA74" s="216"/>
    </row>
    <row r="75" spans="2:27" hidden="1" x14ac:dyDescent="0.4">
      <c r="B75" s="37"/>
      <c r="C75" s="1" t="s">
        <v>13</v>
      </c>
      <c r="D75" s="5" t="s">
        <v>295</v>
      </c>
      <c r="G75" s="38"/>
      <c r="H75" s="74"/>
      <c r="I75" s="39"/>
      <c r="J75" s="74"/>
      <c r="K75" s="234">
        <v>0</v>
      </c>
      <c r="L75" s="26"/>
      <c r="M75" s="234">
        <v>0</v>
      </c>
      <c r="N75" s="26"/>
      <c r="O75" s="5" t="str">
        <f t="shared" si="1"/>
        <v>$</v>
      </c>
      <c r="R75" s="216"/>
      <c r="Z75" s="216"/>
      <c r="AA75" s="216"/>
    </row>
    <row r="76" spans="2:27" x14ac:dyDescent="0.4">
      <c r="B76" s="37"/>
      <c r="C76" s="1" t="s">
        <v>272</v>
      </c>
      <c r="D76" s="5" t="s">
        <v>39</v>
      </c>
      <c r="G76" s="38"/>
      <c r="H76" s="74"/>
      <c r="I76" s="39"/>
      <c r="J76" s="74"/>
      <c r="K76" s="234">
        <v>1009696</v>
      </c>
      <c r="L76" s="26"/>
      <c r="M76" s="234">
        <v>13442470</v>
      </c>
      <c r="N76" s="26"/>
      <c r="O76" s="5" t="str">
        <f t="shared" si="1"/>
        <v/>
      </c>
      <c r="Q76" s="26"/>
      <c r="R76" s="216"/>
      <c r="Z76" s="216"/>
      <c r="AA76" s="216"/>
    </row>
    <row r="77" spans="2:27" hidden="1" x14ac:dyDescent="0.4">
      <c r="B77" s="37"/>
      <c r="C77" s="1" t="s">
        <v>273</v>
      </c>
      <c r="D77" s="5" t="s">
        <v>40</v>
      </c>
      <c r="G77" s="38"/>
      <c r="H77" s="74"/>
      <c r="I77" s="39"/>
      <c r="J77" s="74"/>
      <c r="K77" s="234">
        <v>0</v>
      </c>
      <c r="L77" s="26"/>
      <c r="M77" s="234">
        <v>0</v>
      </c>
      <c r="N77" s="26"/>
      <c r="O77" s="5" t="str">
        <f t="shared" si="1"/>
        <v>$</v>
      </c>
      <c r="R77" s="216"/>
      <c r="Z77" s="216"/>
      <c r="AA77" s="216"/>
    </row>
    <row r="78" spans="2:27" x14ac:dyDescent="0.4">
      <c r="B78" s="37"/>
      <c r="G78" s="38"/>
      <c r="H78" s="74"/>
      <c r="I78" s="39"/>
      <c r="J78" s="74"/>
      <c r="K78" s="234"/>
      <c r="L78" s="26"/>
      <c r="M78" s="234"/>
      <c r="N78" s="26"/>
      <c r="O78" s="5" t="s">
        <v>276</v>
      </c>
      <c r="R78" s="216"/>
      <c r="Z78" s="216"/>
      <c r="AA78" s="216"/>
    </row>
    <row r="79" spans="2:27" x14ac:dyDescent="0.4">
      <c r="B79" s="45"/>
      <c r="C79" s="46" t="s">
        <v>41</v>
      </c>
      <c r="G79" s="38"/>
      <c r="H79" s="74"/>
      <c r="I79" s="93">
        <v>8</v>
      </c>
      <c r="J79" s="74"/>
      <c r="K79" s="233">
        <f>+SUM(K80:K85)</f>
        <v>734078</v>
      </c>
      <c r="L79" s="26"/>
      <c r="M79" s="233">
        <f>+SUM(M80:M85)</f>
        <v>647554</v>
      </c>
      <c r="N79" s="94"/>
      <c r="O79" s="5" t="str">
        <f t="shared" si="1"/>
        <v/>
      </c>
      <c r="R79" s="216"/>
      <c r="Z79" s="216"/>
      <c r="AA79" s="216"/>
    </row>
    <row r="80" spans="2:27" x14ac:dyDescent="0.4">
      <c r="B80" s="37"/>
      <c r="C80" s="1" t="s">
        <v>7</v>
      </c>
      <c r="D80" s="5" t="s">
        <v>292</v>
      </c>
      <c r="G80" s="38"/>
      <c r="H80" s="74"/>
      <c r="I80" s="39"/>
      <c r="J80" s="74"/>
      <c r="K80" s="234">
        <v>61</v>
      </c>
      <c r="L80" s="26"/>
      <c r="M80" s="234">
        <v>61</v>
      </c>
      <c r="N80" s="26"/>
      <c r="O80" s="5" t="str">
        <f t="shared" si="1"/>
        <v/>
      </c>
      <c r="R80" s="216"/>
      <c r="Z80" s="216"/>
      <c r="AA80" s="216"/>
    </row>
    <row r="81" spans="1:27" hidden="1" x14ac:dyDescent="0.4">
      <c r="B81" s="37"/>
      <c r="C81" s="1" t="s">
        <v>9</v>
      </c>
      <c r="D81" s="5" t="s">
        <v>293</v>
      </c>
      <c r="G81" s="38"/>
      <c r="H81" s="74"/>
      <c r="I81" s="39"/>
      <c r="J81" s="74"/>
      <c r="K81" s="234">
        <v>0</v>
      </c>
      <c r="L81" s="26"/>
      <c r="M81" s="234">
        <v>0</v>
      </c>
      <c r="N81" s="26"/>
      <c r="O81" s="5" t="str">
        <f t="shared" si="1"/>
        <v>$</v>
      </c>
      <c r="Q81" s="74"/>
      <c r="R81" s="216"/>
      <c r="Z81" s="216"/>
      <c r="AA81" s="216"/>
    </row>
    <row r="82" spans="1:27" s="74" customFormat="1" hidden="1" x14ac:dyDescent="0.4">
      <c r="A82" s="5"/>
      <c r="B82" s="37"/>
      <c r="C82" s="1" t="s">
        <v>11</v>
      </c>
      <c r="D82" s="5" t="s">
        <v>294</v>
      </c>
      <c r="E82" s="5"/>
      <c r="F82" s="5"/>
      <c r="G82" s="38"/>
      <c r="I82" s="39"/>
      <c r="K82" s="234">
        <v>0</v>
      </c>
      <c r="L82" s="26"/>
      <c r="M82" s="234">
        <v>0</v>
      </c>
      <c r="N82" s="26"/>
      <c r="O82" s="5" t="str">
        <f t="shared" si="1"/>
        <v>$</v>
      </c>
      <c r="P82" s="5"/>
      <c r="Q82" s="5"/>
      <c r="R82" s="216"/>
      <c r="S82" s="216"/>
      <c r="T82" s="216"/>
      <c r="U82" s="216"/>
      <c r="V82" s="216"/>
      <c r="W82" s="216"/>
      <c r="X82" s="216"/>
      <c r="Y82" s="216"/>
      <c r="Z82" s="216"/>
      <c r="AA82" s="216"/>
    </row>
    <row r="83" spans="1:27" hidden="1" x14ac:dyDescent="0.4">
      <c r="B83" s="37"/>
      <c r="C83" s="1" t="s">
        <v>13</v>
      </c>
      <c r="D83" s="5" t="s">
        <v>295</v>
      </c>
      <c r="G83" s="38"/>
      <c r="H83" s="74"/>
      <c r="I83" s="39"/>
      <c r="J83" s="74"/>
      <c r="K83" s="234">
        <v>0</v>
      </c>
      <c r="L83" s="26"/>
      <c r="M83" s="234">
        <v>0</v>
      </c>
      <c r="N83" s="26"/>
      <c r="O83" s="5" t="str">
        <f t="shared" si="1"/>
        <v>$</v>
      </c>
      <c r="R83" s="216"/>
      <c r="Z83" s="216"/>
      <c r="AA83" s="216"/>
    </row>
    <row r="84" spans="1:27" x14ac:dyDescent="0.4">
      <c r="A84" s="74"/>
      <c r="B84" s="37"/>
      <c r="C84" s="1" t="s">
        <v>272</v>
      </c>
      <c r="D84" s="5" t="s">
        <v>39</v>
      </c>
      <c r="G84" s="38"/>
      <c r="H84" s="74"/>
      <c r="I84" s="39"/>
      <c r="J84" s="74"/>
      <c r="K84" s="234">
        <v>734017</v>
      </c>
      <c r="L84" s="26"/>
      <c r="M84" s="234">
        <v>647493</v>
      </c>
      <c r="N84" s="26"/>
      <c r="O84" s="5" t="str">
        <f t="shared" si="1"/>
        <v/>
      </c>
      <c r="R84" s="216"/>
      <c r="Z84" s="216"/>
      <c r="AA84" s="216"/>
    </row>
    <row r="85" spans="1:27" hidden="1" x14ac:dyDescent="0.4">
      <c r="B85" s="37"/>
      <c r="C85" s="1" t="s">
        <v>273</v>
      </c>
      <c r="D85" s="5" t="s">
        <v>40</v>
      </c>
      <c r="G85" s="38"/>
      <c r="H85" s="74"/>
      <c r="I85" s="39"/>
      <c r="J85" s="74"/>
      <c r="K85" s="234">
        <v>0</v>
      </c>
      <c r="L85" s="26"/>
      <c r="M85" s="234">
        <v>0</v>
      </c>
      <c r="N85" s="26"/>
      <c r="O85" s="5" t="str">
        <f t="shared" si="1"/>
        <v>$</v>
      </c>
      <c r="R85" s="216"/>
      <c r="Z85" s="216"/>
      <c r="AA85" s="216"/>
    </row>
    <row r="86" spans="1:27" x14ac:dyDescent="0.4">
      <c r="B86" s="37"/>
      <c r="G86" s="38"/>
      <c r="H86" s="74"/>
      <c r="I86" s="39"/>
      <c r="J86" s="74"/>
      <c r="K86" s="234"/>
      <c r="L86" s="26"/>
      <c r="M86" s="234"/>
      <c r="N86" s="26"/>
      <c r="O86" s="5" t="s">
        <v>276</v>
      </c>
      <c r="R86" s="216"/>
      <c r="Z86" s="216"/>
      <c r="AA86" s="216"/>
    </row>
    <row r="87" spans="1:27" ht="15.4" customHeight="1" x14ac:dyDescent="0.55000000000000004">
      <c r="B87" s="45"/>
      <c r="C87" s="46" t="s">
        <v>42</v>
      </c>
      <c r="G87" s="38"/>
      <c r="H87" s="74"/>
      <c r="I87" s="47"/>
      <c r="J87" s="74"/>
      <c r="K87" s="233">
        <v>32470</v>
      </c>
      <c r="L87" s="26"/>
      <c r="M87" s="233">
        <v>32470</v>
      </c>
      <c r="N87" s="94"/>
      <c r="O87" s="5" t="str">
        <f t="shared" si="1"/>
        <v/>
      </c>
      <c r="P87" s="74"/>
      <c r="Q87" s="10"/>
      <c r="R87" s="216"/>
      <c r="Z87" s="216"/>
      <c r="AA87" s="216"/>
    </row>
    <row r="88" spans="1:27" s="10" customFormat="1" ht="14.65" customHeight="1" x14ac:dyDescent="0.55000000000000004">
      <c r="A88" s="5"/>
      <c r="B88" s="45"/>
      <c r="C88" s="5"/>
      <c r="D88" s="5"/>
      <c r="E88" s="5"/>
      <c r="F88" s="5"/>
      <c r="G88" s="38"/>
      <c r="H88" s="74"/>
      <c r="I88" s="39"/>
      <c r="J88" s="74"/>
      <c r="K88" s="234"/>
      <c r="L88" s="26"/>
      <c r="M88" s="234"/>
      <c r="N88" s="26"/>
      <c r="O88" s="5" t="s">
        <v>276</v>
      </c>
      <c r="P88" s="5"/>
      <c r="Q88" s="5"/>
      <c r="R88" s="216"/>
      <c r="S88" s="216"/>
      <c r="T88" s="216"/>
      <c r="U88" s="216"/>
      <c r="V88" s="216"/>
      <c r="W88" s="216"/>
      <c r="X88" s="216"/>
      <c r="Y88" s="216"/>
      <c r="Z88" s="216"/>
      <c r="AA88" s="216"/>
    </row>
    <row r="89" spans="1:27" x14ac:dyDescent="0.4">
      <c r="B89" s="45"/>
      <c r="C89" s="46" t="s">
        <v>43</v>
      </c>
      <c r="G89" s="38"/>
      <c r="H89" s="74"/>
      <c r="I89" s="93">
        <v>16</v>
      </c>
      <c r="J89" s="74"/>
      <c r="K89" s="233">
        <f>+SUM(K90)</f>
        <v>4329311</v>
      </c>
      <c r="L89" s="26"/>
      <c r="M89" s="233">
        <f>+SUM(M90)</f>
        <v>4585957</v>
      </c>
      <c r="N89" s="94"/>
      <c r="O89" s="5" t="str">
        <f t="shared" si="1"/>
        <v/>
      </c>
      <c r="R89" s="216"/>
      <c r="Z89" s="216"/>
      <c r="AA89" s="216"/>
    </row>
    <row r="90" spans="1:27" ht="18" x14ac:dyDescent="0.55000000000000004">
      <c r="A90" s="10"/>
      <c r="B90" s="37"/>
      <c r="C90" s="1" t="s">
        <v>7</v>
      </c>
      <c r="D90" s="5" t="s">
        <v>308</v>
      </c>
      <c r="G90" s="38"/>
      <c r="H90" s="74"/>
      <c r="I90" s="39"/>
      <c r="J90" s="74"/>
      <c r="K90" s="234">
        <v>4329311</v>
      </c>
      <c r="L90" s="252"/>
      <c r="M90" s="40">
        <v>4585957</v>
      </c>
      <c r="N90" s="252"/>
      <c r="O90" s="5" t="str">
        <f t="shared" si="1"/>
        <v/>
      </c>
      <c r="R90" s="216"/>
      <c r="Z90" s="216"/>
      <c r="AA90" s="216"/>
    </row>
    <row r="91" spans="1:27" x14ac:dyDescent="0.4">
      <c r="B91" s="237"/>
      <c r="C91" s="253"/>
      <c r="D91" s="253"/>
      <c r="E91" s="253"/>
      <c r="F91" s="253"/>
      <c r="G91" s="254"/>
      <c r="H91" s="74"/>
      <c r="I91" s="240"/>
      <c r="J91" s="74"/>
      <c r="K91" s="255"/>
      <c r="L91" s="252"/>
      <c r="M91" s="255"/>
      <c r="N91" s="252"/>
      <c r="O91" s="74" t="s">
        <v>276</v>
      </c>
      <c r="R91" s="216"/>
      <c r="Z91" s="216"/>
      <c r="AA91" s="216"/>
    </row>
    <row r="92" spans="1:27" ht="16.5" customHeight="1" thickBot="1" x14ac:dyDescent="0.45">
      <c r="H92" s="74"/>
      <c r="J92" s="74"/>
      <c r="K92" s="252"/>
      <c r="L92" s="252"/>
      <c r="M92" s="252"/>
      <c r="N92" s="252"/>
      <c r="O92" s="5" t="s">
        <v>276</v>
      </c>
      <c r="R92" s="216"/>
      <c r="Z92" s="216"/>
      <c r="AA92" s="216"/>
    </row>
    <row r="93" spans="1:27" ht="18.399999999999999" thickBot="1" x14ac:dyDescent="0.6">
      <c r="B93" s="323" t="s">
        <v>44</v>
      </c>
      <c r="C93" s="324"/>
      <c r="D93" s="324"/>
      <c r="E93" s="324"/>
      <c r="F93" s="324"/>
      <c r="G93" s="324"/>
      <c r="H93" s="324"/>
      <c r="I93" s="325"/>
      <c r="K93" s="256">
        <f>+K50+K8</f>
        <v>62937665</v>
      </c>
      <c r="L93" s="252"/>
      <c r="M93" s="256">
        <f>+M50+M8</f>
        <v>71911790</v>
      </c>
      <c r="N93" s="231"/>
      <c r="O93" s="5" t="s">
        <v>276</v>
      </c>
      <c r="P93" s="10"/>
      <c r="Q93" s="98"/>
      <c r="R93" s="257"/>
      <c r="Z93" s="216"/>
      <c r="AA93" s="216"/>
    </row>
    <row r="94" spans="1:27" x14ac:dyDescent="0.4">
      <c r="B94" s="258"/>
      <c r="C94" s="258"/>
      <c r="D94" s="258"/>
      <c r="E94" s="258"/>
      <c r="F94" s="258"/>
      <c r="G94" s="258"/>
      <c r="I94" s="259"/>
      <c r="K94" s="259"/>
      <c r="M94" s="259"/>
      <c r="N94" s="259"/>
      <c r="O94" s="5" t="s">
        <v>276</v>
      </c>
      <c r="R94" s="216"/>
      <c r="Z94" s="216"/>
      <c r="AA94" s="216"/>
    </row>
    <row r="95" spans="1:27" x14ac:dyDescent="0.4">
      <c r="B95" s="258"/>
      <c r="C95" s="258"/>
      <c r="D95" s="258"/>
      <c r="E95" s="258"/>
      <c r="F95" s="258"/>
      <c r="G95" s="258"/>
      <c r="I95" s="259"/>
      <c r="K95" s="259"/>
      <c r="M95" s="259"/>
      <c r="N95" s="259"/>
      <c r="O95" s="5" t="s">
        <v>276</v>
      </c>
      <c r="R95" s="216"/>
      <c r="Z95" s="216"/>
      <c r="AA95" s="216"/>
    </row>
    <row r="96" spans="1:27" x14ac:dyDescent="0.4">
      <c r="B96" s="258"/>
      <c r="C96" s="258"/>
      <c r="D96" s="258"/>
      <c r="E96" s="258"/>
      <c r="F96" s="258"/>
      <c r="G96" s="258"/>
      <c r="I96" s="259"/>
      <c r="K96" s="259"/>
      <c r="M96" s="259"/>
      <c r="N96" s="259"/>
      <c r="O96" s="5" t="s">
        <v>276</v>
      </c>
      <c r="R96" s="216"/>
      <c r="Z96" s="216"/>
      <c r="AA96" s="216"/>
    </row>
    <row r="97" spans="2:17" ht="18" x14ac:dyDescent="0.55000000000000004">
      <c r="B97" s="10" t="str">
        <f>+B4</f>
        <v>BALANCE DE SITUACIÓN AL 31 DE DICIEMBRE DE 2024 Y 2023</v>
      </c>
      <c r="C97" s="10"/>
      <c r="D97" s="10"/>
      <c r="E97" s="10"/>
      <c r="F97" s="10"/>
      <c r="G97" s="10"/>
      <c r="H97" s="217"/>
      <c r="I97" s="217"/>
      <c r="J97" s="217"/>
      <c r="K97" s="217"/>
      <c r="L97" s="217"/>
      <c r="M97" s="217"/>
      <c r="N97" s="217"/>
      <c r="O97" s="5" t="s">
        <v>276</v>
      </c>
    </row>
    <row r="98" spans="2:17" x14ac:dyDescent="0.4">
      <c r="H98" s="74"/>
      <c r="I98" s="218"/>
      <c r="J98" s="74"/>
      <c r="K98" s="218"/>
      <c r="L98" s="74"/>
      <c r="M98" s="218"/>
      <c r="N98" s="218"/>
      <c r="O98" s="5" t="s">
        <v>276</v>
      </c>
    </row>
    <row r="99" spans="2:17" x14ac:dyDescent="0.4">
      <c r="B99" s="219"/>
      <c r="C99" s="220" t="s">
        <v>45</v>
      </c>
      <c r="D99" s="219"/>
      <c r="E99" s="219"/>
      <c r="F99" s="219"/>
      <c r="G99" s="219"/>
      <c r="H99" s="219"/>
      <c r="I99" s="221" t="s">
        <v>3</v>
      </c>
      <c r="J99" s="219"/>
      <c r="K99" s="222">
        <f>+K6</f>
        <v>45657</v>
      </c>
      <c r="L99" s="219"/>
      <c r="M99" s="222">
        <f>+M6</f>
        <v>45291</v>
      </c>
      <c r="O99" s="5" t="s">
        <v>276</v>
      </c>
    </row>
    <row r="100" spans="2:17" x14ac:dyDescent="0.4">
      <c r="H100" s="74"/>
      <c r="I100" s="223"/>
      <c r="J100" s="74"/>
      <c r="K100" s="224"/>
      <c r="L100" s="74"/>
      <c r="M100" s="224"/>
      <c r="N100" s="224"/>
      <c r="O100" s="5" t="s">
        <v>276</v>
      </c>
    </row>
    <row r="101" spans="2:17" x14ac:dyDescent="0.4">
      <c r="B101" s="225"/>
      <c r="C101" s="226" t="s">
        <v>46</v>
      </c>
      <c r="D101" s="227"/>
      <c r="E101" s="227"/>
      <c r="F101" s="227"/>
      <c r="G101" s="227"/>
      <c r="H101" s="228"/>
      <c r="I101" s="229"/>
      <c r="J101" s="74"/>
      <c r="K101" s="230">
        <f>+K103+K120+K127</f>
        <v>40949347</v>
      </c>
      <c r="L101" s="74"/>
      <c r="M101" s="230">
        <f>+M103+M120+M127</f>
        <v>37439383</v>
      </c>
      <c r="N101" s="231"/>
      <c r="O101" s="5" t="str">
        <f t="shared" ref="O101:O164" si="2">+IF(AND(K101=0,M101=0),"$","")</f>
        <v/>
      </c>
    </row>
    <row r="102" spans="2:17" x14ac:dyDescent="0.4">
      <c r="B102" s="260"/>
      <c r="C102" s="244"/>
      <c r="D102" s="261"/>
      <c r="E102" s="261"/>
      <c r="F102" s="261"/>
      <c r="G102" s="262"/>
      <c r="I102" s="263"/>
      <c r="K102" s="264"/>
      <c r="L102" s="74"/>
      <c r="M102" s="264"/>
      <c r="N102" s="231"/>
      <c r="O102" s="5" t="s">
        <v>276</v>
      </c>
    </row>
    <row r="103" spans="2:17" x14ac:dyDescent="0.4">
      <c r="B103" s="91"/>
      <c r="C103" s="46" t="s">
        <v>47</v>
      </c>
      <c r="D103" s="46"/>
      <c r="E103" s="258"/>
      <c r="G103" s="38"/>
      <c r="H103" s="259"/>
      <c r="I103" s="93" t="s">
        <v>309</v>
      </c>
      <c r="J103" s="259"/>
      <c r="K103" s="233">
        <f>+K104+K107+K108+K111+K112+K115+K116+K117+K118</f>
        <v>40820507</v>
      </c>
      <c r="L103" s="74"/>
      <c r="M103" s="233">
        <f>+M104+M107+M108+M111+M112+M115+M116+M117+M118</f>
        <v>37083847</v>
      </c>
      <c r="N103" s="94"/>
      <c r="O103" s="5" t="str">
        <f t="shared" si="2"/>
        <v/>
      </c>
    </row>
    <row r="104" spans="2:17" x14ac:dyDescent="0.4">
      <c r="B104" s="67"/>
      <c r="C104" s="85" t="s">
        <v>48</v>
      </c>
      <c r="D104" s="86" t="s">
        <v>49</v>
      </c>
      <c r="E104" s="46"/>
      <c r="G104" s="38"/>
      <c r="H104" s="259"/>
      <c r="I104" s="47"/>
      <c r="J104" s="259"/>
      <c r="K104" s="233">
        <f>+SUM(K105:K106)</f>
        <v>612028</v>
      </c>
      <c r="L104" s="74"/>
      <c r="M104" s="233">
        <f>+SUM(M105:M106)</f>
        <v>612028</v>
      </c>
      <c r="N104" s="94"/>
      <c r="O104" s="5" t="str">
        <f t="shared" si="2"/>
        <v/>
      </c>
    </row>
    <row r="105" spans="2:17" x14ac:dyDescent="0.4">
      <c r="B105" s="67"/>
      <c r="D105" s="1" t="s">
        <v>7</v>
      </c>
      <c r="E105" s="5" t="s">
        <v>51</v>
      </c>
      <c r="G105" s="38"/>
      <c r="I105" s="39"/>
      <c r="K105" s="234">
        <v>612028</v>
      </c>
      <c r="L105" s="74"/>
      <c r="M105" s="234">
        <v>612028</v>
      </c>
      <c r="N105" s="26"/>
      <c r="O105" s="5" t="str">
        <f t="shared" si="2"/>
        <v/>
      </c>
    </row>
    <row r="106" spans="2:17" hidden="1" x14ac:dyDescent="0.4">
      <c r="B106" s="67"/>
      <c r="D106" s="1" t="s">
        <v>9</v>
      </c>
      <c r="E106" s="5" t="s">
        <v>52</v>
      </c>
      <c r="G106" s="38"/>
      <c r="I106" s="39"/>
      <c r="K106" s="234">
        <v>0</v>
      </c>
      <c r="L106" s="74"/>
      <c r="M106" s="234"/>
      <c r="N106" s="26"/>
      <c r="O106" s="5" t="str">
        <f t="shared" si="2"/>
        <v>$</v>
      </c>
    </row>
    <row r="107" spans="2:17" x14ac:dyDescent="0.4">
      <c r="B107" s="67"/>
      <c r="C107" s="85" t="s">
        <v>53</v>
      </c>
      <c r="D107" s="86" t="s">
        <v>54</v>
      </c>
      <c r="E107" s="46"/>
      <c r="G107" s="38"/>
      <c r="H107" s="259"/>
      <c r="I107" s="47"/>
      <c r="J107" s="259"/>
      <c r="K107" s="233">
        <v>26605298</v>
      </c>
      <c r="L107" s="74"/>
      <c r="M107" s="233">
        <v>26605298</v>
      </c>
      <c r="N107" s="94"/>
      <c r="O107" s="5" t="str">
        <f t="shared" si="2"/>
        <v/>
      </c>
    </row>
    <row r="108" spans="2:17" x14ac:dyDescent="0.4">
      <c r="B108" s="67"/>
      <c r="C108" s="85" t="s">
        <v>56</v>
      </c>
      <c r="D108" s="86" t="s">
        <v>57</v>
      </c>
      <c r="E108" s="46"/>
      <c r="G108" s="38"/>
      <c r="H108" s="259"/>
      <c r="I108" s="47"/>
      <c r="J108" s="259"/>
      <c r="K108" s="233">
        <f>+SUM(K109:K110)</f>
        <v>10106125</v>
      </c>
      <c r="L108" s="94"/>
      <c r="M108" s="233">
        <f>+SUM(M109:M110)</f>
        <v>6877237</v>
      </c>
      <c r="N108" s="94"/>
      <c r="O108" s="5" t="str">
        <f t="shared" si="2"/>
        <v/>
      </c>
      <c r="P108" s="26"/>
    </row>
    <row r="109" spans="2:17" x14ac:dyDescent="0.4">
      <c r="B109" s="67"/>
      <c r="D109" s="1" t="s">
        <v>7</v>
      </c>
      <c r="E109" s="5" t="s">
        <v>310</v>
      </c>
      <c r="G109" s="38"/>
      <c r="I109" s="39"/>
      <c r="K109" s="234">
        <v>122406</v>
      </c>
      <c r="L109" s="26"/>
      <c r="M109" s="234">
        <v>122406</v>
      </c>
      <c r="N109" s="26"/>
      <c r="O109" s="5" t="str">
        <f t="shared" si="2"/>
        <v/>
      </c>
    </row>
    <row r="110" spans="2:17" x14ac:dyDescent="0.4">
      <c r="B110" s="67"/>
      <c r="D110" s="1" t="s">
        <v>9</v>
      </c>
      <c r="E110" s="5" t="s">
        <v>60</v>
      </c>
      <c r="G110" s="38"/>
      <c r="I110" s="39"/>
      <c r="K110" s="234">
        <v>9983719</v>
      </c>
      <c r="L110" s="26"/>
      <c r="M110" s="234">
        <v>6754831</v>
      </c>
      <c r="N110" s="26"/>
      <c r="O110" s="5" t="str">
        <f t="shared" si="2"/>
        <v/>
      </c>
      <c r="Q110" s="26"/>
    </row>
    <row r="111" spans="2:17" x14ac:dyDescent="0.4">
      <c r="B111" s="67"/>
      <c r="C111" s="85" t="s">
        <v>61</v>
      </c>
      <c r="D111" s="86" t="s">
        <v>311</v>
      </c>
      <c r="E111" s="46"/>
      <c r="G111" s="38"/>
      <c r="H111" s="259"/>
      <c r="I111" s="47"/>
      <c r="J111" s="259"/>
      <c r="K111" s="233">
        <v>-271636</v>
      </c>
      <c r="L111" s="94"/>
      <c r="M111" s="233">
        <v>-233936</v>
      </c>
      <c r="N111" s="94"/>
      <c r="O111" s="5" t="str">
        <f t="shared" si="2"/>
        <v/>
      </c>
      <c r="Q111" s="26"/>
    </row>
    <row r="112" spans="2:17" hidden="1" x14ac:dyDescent="0.4">
      <c r="B112" s="67"/>
      <c r="C112" s="85" t="s">
        <v>64</v>
      </c>
      <c r="D112" s="86" t="s">
        <v>312</v>
      </c>
      <c r="E112" s="46"/>
      <c r="G112" s="38"/>
      <c r="H112" s="259"/>
      <c r="I112" s="47"/>
      <c r="J112" s="259"/>
      <c r="K112" s="233">
        <f>+SUM(K113:K114)</f>
        <v>0</v>
      </c>
      <c r="L112" s="94"/>
      <c r="M112" s="233">
        <f>+SUM(M113:M114)</f>
        <v>0</v>
      </c>
      <c r="N112" s="94"/>
      <c r="O112" s="5" t="str">
        <f t="shared" si="2"/>
        <v>$</v>
      </c>
      <c r="P112" s="26"/>
    </row>
    <row r="113" spans="2:17" ht="16.5" hidden="1" customHeight="1" x14ac:dyDescent="0.4">
      <c r="B113" s="67"/>
      <c r="C113" s="85"/>
      <c r="D113" s="1" t="s">
        <v>7</v>
      </c>
      <c r="E113" s="5" t="s">
        <v>313</v>
      </c>
      <c r="G113" s="38"/>
      <c r="H113" s="259"/>
      <c r="I113" s="47"/>
      <c r="J113" s="259"/>
      <c r="K113" s="234">
        <v>0</v>
      </c>
      <c r="L113" s="94"/>
      <c r="M113" s="233">
        <v>0</v>
      </c>
      <c r="N113" s="94"/>
      <c r="O113" s="5" t="str">
        <f t="shared" si="2"/>
        <v>$</v>
      </c>
    </row>
    <row r="114" spans="2:17" hidden="1" x14ac:dyDescent="0.4">
      <c r="B114" s="67"/>
      <c r="D114" s="1" t="s">
        <v>9</v>
      </c>
      <c r="E114" s="5" t="s">
        <v>314</v>
      </c>
      <c r="G114" s="38"/>
      <c r="I114" s="39"/>
      <c r="K114" s="234">
        <v>0</v>
      </c>
      <c r="L114" s="26"/>
      <c r="M114" s="234">
        <v>0</v>
      </c>
      <c r="N114" s="26"/>
      <c r="O114" s="5" t="str">
        <f t="shared" si="2"/>
        <v>$</v>
      </c>
    </row>
    <row r="115" spans="2:17" hidden="1" x14ac:dyDescent="0.4">
      <c r="B115" s="67"/>
      <c r="C115" s="85" t="s">
        <v>66</v>
      </c>
      <c r="D115" s="86" t="s">
        <v>65</v>
      </c>
      <c r="G115" s="38"/>
      <c r="I115" s="39"/>
      <c r="K115" s="234">
        <v>0</v>
      </c>
      <c r="L115" s="26"/>
      <c r="M115" s="234">
        <v>0</v>
      </c>
      <c r="N115" s="26"/>
      <c r="O115" s="5" t="str">
        <f t="shared" si="2"/>
        <v>$</v>
      </c>
    </row>
    <row r="116" spans="2:17" x14ac:dyDescent="0.4">
      <c r="B116" s="67"/>
      <c r="C116" s="85" t="s">
        <v>68</v>
      </c>
      <c r="D116" s="86" t="s">
        <v>315</v>
      </c>
      <c r="G116" s="38"/>
      <c r="H116" s="259"/>
      <c r="I116" s="47"/>
      <c r="J116" s="259"/>
      <c r="K116" s="233">
        <f>+PL!K94</f>
        <v>3768692</v>
      </c>
      <c r="L116" s="94"/>
      <c r="M116" s="233">
        <f>+PL!M94</f>
        <v>3223220</v>
      </c>
      <c r="N116" s="94"/>
      <c r="O116" s="5" t="str">
        <f t="shared" si="2"/>
        <v/>
      </c>
      <c r="P116" s="26"/>
      <c r="Q116" s="26"/>
    </row>
    <row r="117" spans="2:17" hidden="1" x14ac:dyDescent="0.4">
      <c r="B117" s="67"/>
      <c r="C117" s="85" t="s">
        <v>70</v>
      </c>
      <c r="D117" s="86" t="s">
        <v>69</v>
      </c>
      <c r="G117" s="38"/>
      <c r="H117" s="259"/>
      <c r="I117" s="47"/>
      <c r="J117" s="259"/>
      <c r="K117" s="234">
        <v>0</v>
      </c>
      <c r="L117" s="94"/>
      <c r="M117" s="233">
        <v>0</v>
      </c>
      <c r="N117" s="94"/>
      <c r="O117" s="5" t="str">
        <f t="shared" si="2"/>
        <v>$</v>
      </c>
    </row>
    <row r="118" spans="2:17" hidden="1" x14ac:dyDescent="0.4">
      <c r="B118" s="67"/>
      <c r="C118" s="85" t="s">
        <v>271</v>
      </c>
      <c r="D118" s="86" t="s">
        <v>71</v>
      </c>
      <c r="G118" s="38"/>
      <c r="H118" s="259"/>
      <c r="I118" s="47"/>
      <c r="J118" s="259"/>
      <c r="K118" s="234">
        <v>0</v>
      </c>
      <c r="L118" s="94"/>
      <c r="M118" s="233">
        <v>0</v>
      </c>
      <c r="N118" s="94"/>
      <c r="O118" s="5" t="str">
        <f t="shared" si="2"/>
        <v>$</v>
      </c>
    </row>
    <row r="119" spans="2:17" x14ac:dyDescent="0.4">
      <c r="B119" s="67"/>
      <c r="D119" s="86"/>
      <c r="G119" s="38"/>
      <c r="H119" s="259"/>
      <c r="I119" s="47"/>
      <c r="J119" s="259"/>
      <c r="K119" s="233"/>
      <c r="L119" s="94"/>
      <c r="M119" s="233"/>
      <c r="N119" s="94"/>
      <c r="O119" s="5" t="s">
        <v>276</v>
      </c>
    </row>
    <row r="120" spans="2:17" x14ac:dyDescent="0.4">
      <c r="B120" s="91"/>
      <c r="C120" s="46" t="s">
        <v>72</v>
      </c>
      <c r="D120" s="265"/>
      <c r="G120" s="38"/>
      <c r="H120" s="259"/>
      <c r="I120" s="47"/>
      <c r="J120" s="259"/>
      <c r="K120" s="233">
        <f>+SUM(K121:K125)</f>
        <v>100554</v>
      </c>
      <c r="L120" s="94"/>
      <c r="M120" s="233">
        <f>+SUM(M121:M125)</f>
        <v>322722</v>
      </c>
      <c r="N120" s="94"/>
      <c r="O120" s="5" t="str">
        <f t="shared" si="2"/>
        <v/>
      </c>
    </row>
    <row r="121" spans="2:17" hidden="1" x14ac:dyDescent="0.4">
      <c r="B121" s="91"/>
      <c r="C121" s="46"/>
      <c r="D121" s="85" t="s">
        <v>48</v>
      </c>
      <c r="E121" s="86" t="s">
        <v>316</v>
      </c>
      <c r="G121" s="38"/>
      <c r="H121" s="259"/>
      <c r="I121" s="47"/>
      <c r="J121" s="259"/>
      <c r="K121" s="234">
        <v>0</v>
      </c>
      <c r="L121" s="94"/>
      <c r="M121" s="233">
        <v>0</v>
      </c>
      <c r="N121" s="94"/>
      <c r="O121" s="5" t="str">
        <f t="shared" si="2"/>
        <v>$</v>
      </c>
    </row>
    <row r="122" spans="2:17" x14ac:dyDescent="0.4">
      <c r="B122" s="91"/>
      <c r="C122" s="85" t="s">
        <v>53</v>
      </c>
      <c r="D122" s="86" t="s">
        <v>317</v>
      </c>
      <c r="E122" s="86"/>
      <c r="G122" s="38"/>
      <c r="H122" s="259"/>
      <c r="I122" s="47"/>
      <c r="J122" s="259"/>
      <c r="K122" s="233">
        <v>148421</v>
      </c>
      <c r="L122" s="94"/>
      <c r="M122" s="233">
        <v>370589</v>
      </c>
      <c r="N122" s="94"/>
      <c r="O122" s="5" t="str">
        <f t="shared" si="2"/>
        <v/>
      </c>
    </row>
    <row r="123" spans="2:17" hidden="1" x14ac:dyDescent="0.4">
      <c r="B123" s="91"/>
      <c r="C123" s="46"/>
      <c r="D123" s="85" t="s">
        <v>56</v>
      </c>
      <c r="E123" s="86" t="s">
        <v>318</v>
      </c>
      <c r="G123" s="38"/>
      <c r="H123" s="259"/>
      <c r="I123" s="47"/>
      <c r="J123" s="259"/>
      <c r="K123" s="234">
        <v>0</v>
      </c>
      <c r="L123" s="94"/>
      <c r="M123" s="233">
        <v>0</v>
      </c>
      <c r="N123" s="94"/>
      <c r="O123" s="5" t="str">
        <f t="shared" si="2"/>
        <v>$</v>
      </c>
    </row>
    <row r="124" spans="2:17" x14ac:dyDescent="0.4">
      <c r="B124" s="67"/>
      <c r="C124" s="85" t="s">
        <v>61</v>
      </c>
      <c r="D124" s="86" t="s">
        <v>74</v>
      </c>
      <c r="E124" s="86"/>
      <c r="G124" s="38"/>
      <c r="I124" s="39"/>
      <c r="K124" s="233">
        <v>-47867</v>
      </c>
      <c r="L124" s="26"/>
      <c r="M124" s="233">
        <v>-47867</v>
      </c>
      <c r="N124" s="26"/>
      <c r="O124" s="5" t="str">
        <f t="shared" si="2"/>
        <v/>
      </c>
    </row>
    <row r="125" spans="2:17" hidden="1" x14ac:dyDescent="0.4">
      <c r="B125" s="67"/>
      <c r="D125" s="85" t="s">
        <v>64</v>
      </c>
      <c r="E125" s="86" t="s">
        <v>319</v>
      </c>
      <c r="G125" s="38"/>
      <c r="I125" s="39"/>
      <c r="K125" s="234">
        <v>0</v>
      </c>
      <c r="L125" s="26"/>
      <c r="M125" s="234">
        <v>0</v>
      </c>
      <c r="N125" s="26"/>
      <c r="O125" s="5" t="str">
        <f t="shared" si="2"/>
        <v>$</v>
      </c>
    </row>
    <row r="126" spans="2:17" ht="16.5" customHeight="1" x14ac:dyDescent="0.4">
      <c r="B126" s="67"/>
      <c r="D126" s="265"/>
      <c r="G126" s="38"/>
      <c r="I126" s="39"/>
      <c r="K126" s="234"/>
      <c r="L126" s="26"/>
      <c r="M126" s="234"/>
      <c r="N126" s="26"/>
      <c r="O126" s="5" t="s">
        <v>276</v>
      </c>
    </row>
    <row r="127" spans="2:17" ht="12" customHeight="1" x14ac:dyDescent="0.4">
      <c r="B127" s="91"/>
      <c r="C127" s="46" t="s">
        <v>76</v>
      </c>
      <c r="G127" s="38"/>
      <c r="H127" s="259"/>
      <c r="I127" s="93">
        <v>15</v>
      </c>
      <c r="J127" s="259"/>
      <c r="K127" s="233">
        <v>28286</v>
      </c>
      <c r="L127" s="94"/>
      <c r="M127" s="233">
        <v>32814</v>
      </c>
      <c r="N127" s="94"/>
      <c r="O127" s="5" t="str">
        <f t="shared" si="2"/>
        <v/>
      </c>
      <c r="P127" s="26"/>
    </row>
    <row r="128" spans="2:17" ht="12" customHeight="1" x14ac:dyDescent="0.4">
      <c r="B128" s="266"/>
      <c r="C128" s="267"/>
      <c r="D128" s="238"/>
      <c r="E128" s="238"/>
      <c r="F128" s="238"/>
      <c r="G128" s="239"/>
      <c r="I128" s="240"/>
      <c r="K128" s="268"/>
      <c r="L128" s="26"/>
      <c r="M128" s="268"/>
      <c r="N128" s="26"/>
      <c r="O128" s="5" t="s">
        <v>276</v>
      </c>
    </row>
    <row r="129" spans="2:15" ht="12" hidden="1" customHeight="1" x14ac:dyDescent="0.4">
      <c r="I129" s="114"/>
      <c r="K129" s="26"/>
      <c r="L129" s="26"/>
      <c r="M129" s="26"/>
      <c r="N129" s="26"/>
      <c r="O129" s="5" t="s">
        <v>281</v>
      </c>
    </row>
    <row r="130" spans="2:15" ht="12" customHeight="1" x14ac:dyDescent="0.4">
      <c r="I130" s="114"/>
      <c r="K130" s="26"/>
      <c r="L130" s="26"/>
      <c r="M130" s="26"/>
      <c r="N130" s="26"/>
      <c r="O130" s="5" t="s">
        <v>276</v>
      </c>
    </row>
    <row r="131" spans="2:15" ht="12" customHeight="1" x14ac:dyDescent="0.4">
      <c r="B131" s="225"/>
      <c r="C131" s="226" t="s">
        <v>78</v>
      </c>
      <c r="D131" s="227"/>
      <c r="E131" s="227"/>
      <c r="F131" s="227"/>
      <c r="G131" s="227"/>
      <c r="H131" s="228"/>
      <c r="I131" s="229"/>
      <c r="J131" s="74"/>
      <c r="K131" s="242">
        <f>+K133+K139+K146+K147</f>
        <v>5963518</v>
      </c>
      <c r="L131" s="26"/>
      <c r="M131" s="242">
        <f>+M133+M139+M146+M147</f>
        <v>8450044</v>
      </c>
      <c r="N131" s="94"/>
      <c r="O131" s="5" t="str">
        <f t="shared" si="2"/>
        <v/>
      </c>
    </row>
    <row r="132" spans="2:15" ht="12" customHeight="1" x14ac:dyDescent="0.4">
      <c r="B132" s="243"/>
      <c r="C132" s="244"/>
      <c r="D132" s="244"/>
      <c r="E132" s="244"/>
      <c r="F132" s="244"/>
      <c r="G132" s="245"/>
      <c r="I132" s="246"/>
      <c r="K132" s="232"/>
      <c r="L132" s="26"/>
      <c r="M132" s="232"/>
      <c r="N132" s="26"/>
      <c r="O132" s="5" t="s">
        <v>276</v>
      </c>
    </row>
    <row r="133" spans="2:15" ht="12" hidden="1" customHeight="1" x14ac:dyDescent="0.4">
      <c r="B133" s="67"/>
      <c r="C133" s="85" t="s">
        <v>48</v>
      </c>
      <c r="D133" s="86" t="s">
        <v>320</v>
      </c>
      <c r="G133" s="38"/>
      <c r="I133" s="39"/>
      <c r="K133" s="234">
        <f>+SUM(K134:K137)</f>
        <v>0</v>
      </c>
      <c r="L133" s="26"/>
      <c r="M133" s="234">
        <f>+SUM(M134:M137)</f>
        <v>0</v>
      </c>
      <c r="N133" s="26"/>
      <c r="O133" s="5" t="str">
        <f t="shared" si="2"/>
        <v>$</v>
      </c>
    </row>
    <row r="134" spans="2:15" ht="12" hidden="1" customHeight="1" x14ac:dyDescent="0.4">
      <c r="B134" s="67"/>
      <c r="C134" s="1" t="s">
        <v>7</v>
      </c>
      <c r="D134" s="5" t="s">
        <v>321</v>
      </c>
      <c r="G134" s="38"/>
      <c r="I134" s="39"/>
      <c r="K134" s="234">
        <v>0</v>
      </c>
      <c r="L134" s="26"/>
      <c r="M134" s="234"/>
      <c r="N134" s="26"/>
      <c r="O134" s="5" t="str">
        <f t="shared" si="2"/>
        <v>$</v>
      </c>
    </row>
    <row r="135" spans="2:15" ht="12" hidden="1" customHeight="1" x14ac:dyDescent="0.4">
      <c r="B135" s="67"/>
      <c r="C135" s="1" t="s">
        <v>9</v>
      </c>
      <c r="D135" s="5" t="s">
        <v>322</v>
      </c>
      <c r="G135" s="38"/>
      <c r="I135" s="39"/>
      <c r="K135" s="234">
        <v>0</v>
      </c>
      <c r="L135" s="26"/>
      <c r="M135" s="234"/>
      <c r="N135" s="26"/>
      <c r="O135" s="5" t="str">
        <f t="shared" si="2"/>
        <v>$</v>
      </c>
    </row>
    <row r="136" spans="2:15" ht="12" hidden="1" customHeight="1" x14ac:dyDescent="0.4">
      <c r="B136" s="67"/>
      <c r="C136" s="1" t="s">
        <v>11</v>
      </c>
      <c r="D136" s="5" t="s">
        <v>323</v>
      </c>
      <c r="G136" s="38"/>
      <c r="I136" s="39"/>
      <c r="K136" s="234">
        <v>0</v>
      </c>
      <c r="L136" s="26"/>
      <c r="M136" s="234"/>
      <c r="N136" s="26"/>
      <c r="O136" s="5" t="str">
        <f t="shared" si="2"/>
        <v>$</v>
      </c>
    </row>
    <row r="137" spans="2:15" ht="12" hidden="1" customHeight="1" x14ac:dyDescent="0.4">
      <c r="B137" s="67"/>
      <c r="C137" s="1" t="s">
        <v>13</v>
      </c>
      <c r="D137" s="5" t="s">
        <v>324</v>
      </c>
      <c r="G137" s="38"/>
      <c r="I137" s="39"/>
      <c r="K137" s="234">
        <v>0</v>
      </c>
      <c r="L137" s="26"/>
      <c r="M137" s="234"/>
      <c r="N137" s="26"/>
      <c r="O137" s="5" t="str">
        <f t="shared" si="2"/>
        <v>$</v>
      </c>
    </row>
    <row r="138" spans="2:15" ht="12" hidden="1" customHeight="1" x14ac:dyDescent="0.4">
      <c r="B138" s="67"/>
      <c r="G138" s="38"/>
      <c r="I138" s="39"/>
      <c r="K138" s="234"/>
      <c r="L138" s="26"/>
      <c r="M138" s="234"/>
      <c r="N138" s="26"/>
      <c r="O138" s="5" t="s">
        <v>281</v>
      </c>
    </row>
    <row r="139" spans="2:15" ht="12" customHeight="1" x14ac:dyDescent="0.4">
      <c r="B139" s="67"/>
      <c r="C139" s="46" t="s">
        <v>80</v>
      </c>
      <c r="G139" s="38"/>
      <c r="H139" s="259"/>
      <c r="I139" s="93">
        <v>8</v>
      </c>
      <c r="J139" s="259"/>
      <c r="K139" s="233">
        <f>+SUM(K140:K144)</f>
        <v>5609244</v>
      </c>
      <c r="L139" s="26"/>
      <c r="M139" s="233">
        <f>+SUM(M140:M144)</f>
        <v>8020205</v>
      </c>
      <c r="N139" s="94"/>
      <c r="O139" s="5" t="str">
        <f t="shared" si="2"/>
        <v/>
      </c>
    </row>
    <row r="140" spans="2:15" ht="12" hidden="1" customHeight="1" x14ac:dyDescent="0.4">
      <c r="B140" s="67"/>
      <c r="C140" s="1" t="s">
        <v>7</v>
      </c>
      <c r="D140" s="5" t="s">
        <v>325</v>
      </c>
      <c r="G140" s="38"/>
      <c r="H140" s="259"/>
      <c r="I140" s="93"/>
      <c r="J140" s="259"/>
      <c r="K140" s="234">
        <v>0</v>
      </c>
      <c r="L140" s="26"/>
      <c r="M140" s="233">
        <v>0</v>
      </c>
      <c r="N140" s="94"/>
      <c r="O140" s="5" t="str">
        <f t="shared" si="2"/>
        <v>$</v>
      </c>
    </row>
    <row r="141" spans="2:15" ht="12" customHeight="1" x14ac:dyDescent="0.4">
      <c r="B141" s="67"/>
      <c r="C141" s="1" t="s">
        <v>9</v>
      </c>
      <c r="D141" s="96" t="s">
        <v>82</v>
      </c>
      <c r="G141" s="38"/>
      <c r="I141" s="39"/>
      <c r="K141" s="234">
        <v>5494123</v>
      </c>
      <c r="L141" s="26"/>
      <c r="M141" s="234">
        <v>7289430</v>
      </c>
      <c r="N141" s="26"/>
      <c r="O141" s="5" t="str">
        <f t="shared" si="2"/>
        <v/>
      </c>
    </row>
    <row r="142" spans="2:15" ht="12" customHeight="1" x14ac:dyDescent="0.4">
      <c r="B142" s="67"/>
      <c r="C142" s="1" t="s">
        <v>11</v>
      </c>
      <c r="D142" s="96" t="s">
        <v>83</v>
      </c>
      <c r="G142" s="38"/>
      <c r="I142" s="39"/>
      <c r="K142" s="269">
        <v>114281</v>
      </c>
      <c r="L142" s="26"/>
      <c r="M142" s="234">
        <v>729935</v>
      </c>
      <c r="N142" s="26"/>
      <c r="O142" s="5" t="str">
        <f t="shared" si="2"/>
        <v/>
      </c>
    </row>
    <row r="143" spans="2:15" ht="12" hidden="1" customHeight="1" x14ac:dyDescent="0.4">
      <c r="B143" s="67"/>
      <c r="C143" s="1" t="s">
        <v>13</v>
      </c>
      <c r="D143" s="96" t="s">
        <v>295</v>
      </c>
      <c r="G143" s="38"/>
      <c r="I143" s="39"/>
      <c r="K143" s="234">
        <v>0</v>
      </c>
      <c r="L143" s="26"/>
      <c r="M143" s="234">
        <v>0</v>
      </c>
      <c r="N143" s="26"/>
      <c r="O143" s="5" t="str">
        <f t="shared" si="2"/>
        <v>$</v>
      </c>
    </row>
    <row r="144" spans="2:15" ht="12" customHeight="1" x14ac:dyDescent="0.4">
      <c r="B144" s="67"/>
      <c r="C144" s="1" t="s">
        <v>272</v>
      </c>
      <c r="D144" s="96" t="s">
        <v>84</v>
      </c>
      <c r="G144" s="38"/>
      <c r="I144" s="39"/>
      <c r="K144" s="234">
        <v>840</v>
      </c>
      <c r="L144" s="26"/>
      <c r="M144" s="234">
        <v>840</v>
      </c>
      <c r="N144" s="26"/>
      <c r="O144" s="5" t="str">
        <f t="shared" si="2"/>
        <v/>
      </c>
    </row>
    <row r="145" spans="2:17" x14ac:dyDescent="0.4">
      <c r="B145" s="91"/>
      <c r="C145" s="258"/>
      <c r="D145" s="86"/>
      <c r="E145" s="46"/>
      <c r="F145" s="46"/>
      <c r="G145" s="92"/>
      <c r="H145" s="259"/>
      <c r="I145" s="47"/>
      <c r="J145" s="259"/>
      <c r="K145" s="233"/>
      <c r="L145" s="94"/>
      <c r="M145" s="233"/>
      <c r="N145" s="94"/>
      <c r="O145" s="5" t="s">
        <v>276</v>
      </c>
    </row>
    <row r="146" spans="2:17" hidden="1" x14ac:dyDescent="0.4">
      <c r="B146" s="91"/>
      <c r="C146" s="86" t="s">
        <v>326</v>
      </c>
      <c r="D146" s="46"/>
      <c r="E146" s="46"/>
      <c r="F146" s="46"/>
      <c r="G146" s="92"/>
      <c r="H146" s="259"/>
      <c r="I146" s="270"/>
      <c r="J146" s="259"/>
      <c r="K146" s="233">
        <v>0</v>
      </c>
      <c r="L146" s="94"/>
      <c r="M146" s="271">
        <v>0</v>
      </c>
      <c r="N146" s="94"/>
      <c r="O146" s="5" t="str">
        <f t="shared" si="2"/>
        <v>$</v>
      </c>
    </row>
    <row r="147" spans="2:17" x14ac:dyDescent="0.4">
      <c r="B147" s="91"/>
      <c r="C147" s="86" t="s">
        <v>88</v>
      </c>
      <c r="D147" s="46"/>
      <c r="E147" s="46"/>
      <c r="F147" s="46"/>
      <c r="G147" s="92"/>
      <c r="H147" s="259"/>
      <c r="I147" s="93">
        <v>11</v>
      </c>
      <c r="J147" s="259"/>
      <c r="K147" s="233">
        <v>354274</v>
      </c>
      <c r="L147" s="94"/>
      <c r="M147" s="233">
        <v>429839</v>
      </c>
      <c r="N147" s="94"/>
      <c r="O147" s="5" t="str">
        <f t="shared" si="2"/>
        <v/>
      </c>
    </row>
    <row r="148" spans="2:17" x14ac:dyDescent="0.4">
      <c r="B148" s="272"/>
      <c r="C148" s="273"/>
      <c r="D148" s="274"/>
      <c r="E148" s="274"/>
      <c r="F148" s="274"/>
      <c r="G148" s="275"/>
      <c r="H148" s="74"/>
      <c r="I148" s="276"/>
      <c r="J148" s="74"/>
      <c r="K148" s="277"/>
      <c r="L148" s="26"/>
      <c r="M148" s="277"/>
      <c r="N148" s="94"/>
      <c r="O148" s="5" t="s">
        <v>276</v>
      </c>
    </row>
    <row r="149" spans="2:17" hidden="1" x14ac:dyDescent="0.4">
      <c r="H149" s="74"/>
      <c r="J149" s="74"/>
      <c r="K149" s="26"/>
      <c r="L149" s="26"/>
      <c r="M149" s="26"/>
      <c r="N149" s="26"/>
      <c r="O149" s="5" t="s">
        <v>281</v>
      </c>
    </row>
    <row r="150" spans="2:17" x14ac:dyDescent="0.4">
      <c r="I150" s="114"/>
      <c r="K150" s="26"/>
      <c r="L150" s="26"/>
      <c r="M150" s="26"/>
      <c r="N150" s="26"/>
      <c r="O150" s="5" t="s">
        <v>276</v>
      </c>
      <c r="Q150" s="26"/>
    </row>
    <row r="151" spans="2:17" x14ac:dyDescent="0.4">
      <c r="B151" s="225"/>
      <c r="C151" s="226" t="s">
        <v>92</v>
      </c>
      <c r="D151" s="227"/>
      <c r="E151" s="227"/>
      <c r="F151" s="227"/>
      <c r="G151" s="227"/>
      <c r="H151" s="228"/>
      <c r="I151" s="229"/>
      <c r="J151" s="74"/>
      <c r="K151" s="242">
        <f>+K153+K155+K159+K166+K168+K177</f>
        <v>16024800</v>
      </c>
      <c r="L151" s="26"/>
      <c r="M151" s="242">
        <f>+M153+M155+M159+M166+M168+M177</f>
        <v>26022363</v>
      </c>
      <c r="N151" s="94"/>
      <c r="O151" s="5" t="str">
        <f t="shared" si="2"/>
        <v/>
      </c>
    </row>
    <row r="152" spans="2:17" x14ac:dyDescent="0.4">
      <c r="B152" s="243"/>
      <c r="C152" s="244"/>
      <c r="D152" s="244"/>
      <c r="E152" s="244"/>
      <c r="F152" s="244"/>
      <c r="G152" s="245"/>
      <c r="I152" s="246"/>
      <c r="K152" s="232"/>
      <c r="L152" s="26"/>
      <c r="M152" s="232"/>
      <c r="N152" s="26"/>
      <c r="O152" s="5" t="s">
        <v>276</v>
      </c>
    </row>
    <row r="153" spans="2:17" hidden="1" x14ac:dyDescent="0.4">
      <c r="B153" s="67"/>
      <c r="C153" s="46" t="s">
        <v>327</v>
      </c>
      <c r="G153" s="38"/>
      <c r="I153" s="39"/>
      <c r="K153" s="233">
        <v>0</v>
      </c>
      <c r="L153" s="26"/>
      <c r="M153" s="234"/>
      <c r="N153" s="26"/>
      <c r="O153" s="5" t="str">
        <f t="shared" si="2"/>
        <v>$</v>
      </c>
    </row>
    <row r="154" spans="2:17" hidden="1" x14ac:dyDescent="0.4">
      <c r="B154" s="67"/>
      <c r="G154" s="38"/>
      <c r="I154" s="39"/>
      <c r="K154" s="234"/>
      <c r="L154" s="26"/>
      <c r="M154" s="234"/>
      <c r="N154" s="26"/>
      <c r="O154" s="5" t="s">
        <v>281</v>
      </c>
      <c r="P154" s="5" t="s">
        <v>328</v>
      </c>
      <c r="Q154" s="26">
        <f>+K142-M142+K162-M162</f>
        <v>-735653</v>
      </c>
    </row>
    <row r="155" spans="2:17" x14ac:dyDescent="0.4">
      <c r="B155" s="67"/>
      <c r="C155" s="46" t="s">
        <v>94</v>
      </c>
      <c r="G155" s="38"/>
      <c r="I155" s="93">
        <v>13</v>
      </c>
      <c r="K155" s="271">
        <f>+SUM(K156:K157)</f>
        <v>0</v>
      </c>
      <c r="L155" s="26"/>
      <c r="M155" s="233">
        <f>+SUM(M156:M157)</f>
        <v>7204</v>
      </c>
      <c r="N155" s="94"/>
      <c r="O155" s="5" t="str">
        <f t="shared" si="2"/>
        <v/>
      </c>
    </row>
    <row r="156" spans="2:17" hidden="1" x14ac:dyDescent="0.4">
      <c r="B156" s="67"/>
      <c r="C156" s="1" t="s">
        <v>7</v>
      </c>
      <c r="D156" s="5" t="s">
        <v>329</v>
      </c>
      <c r="G156" s="38"/>
      <c r="I156" s="93"/>
      <c r="K156" s="234">
        <v>0</v>
      </c>
      <c r="L156" s="26"/>
      <c r="M156" s="233">
        <v>0</v>
      </c>
      <c r="N156" s="94"/>
      <c r="O156" s="5" t="str">
        <f t="shared" si="2"/>
        <v>$</v>
      </c>
    </row>
    <row r="157" spans="2:17" x14ac:dyDescent="0.4">
      <c r="B157" s="67"/>
      <c r="C157" s="1" t="s">
        <v>9</v>
      </c>
      <c r="D157" s="5" t="s">
        <v>96</v>
      </c>
      <c r="G157" s="38"/>
      <c r="I157" s="93"/>
      <c r="K157" s="250">
        <v>0</v>
      </c>
      <c r="L157" s="26"/>
      <c r="M157" s="234">
        <v>7204</v>
      </c>
      <c r="N157" s="94"/>
      <c r="O157" s="5" t="str">
        <f t="shared" si="2"/>
        <v/>
      </c>
    </row>
    <row r="158" spans="2:17" x14ac:dyDescent="0.4">
      <c r="B158" s="67"/>
      <c r="C158" s="46"/>
      <c r="G158" s="38"/>
      <c r="I158" s="39"/>
      <c r="K158" s="234"/>
      <c r="L158" s="26"/>
      <c r="M158" s="234"/>
      <c r="N158" s="26"/>
      <c r="O158" s="5" t="s">
        <v>276</v>
      </c>
    </row>
    <row r="159" spans="2:17" x14ac:dyDescent="0.4">
      <c r="B159" s="67"/>
      <c r="C159" s="46" t="s">
        <v>97</v>
      </c>
      <c r="G159" s="38"/>
      <c r="H159" s="259"/>
      <c r="I159" s="93">
        <v>8</v>
      </c>
      <c r="J159" s="259"/>
      <c r="K159" s="233">
        <f>+SUM(K160:K164)</f>
        <v>5211676</v>
      </c>
      <c r="L159" s="26"/>
      <c r="M159" s="233">
        <f>+SUM(M160:M164)</f>
        <v>9529269</v>
      </c>
      <c r="N159" s="94"/>
      <c r="O159" s="5" t="str">
        <f t="shared" si="2"/>
        <v/>
      </c>
    </row>
    <row r="160" spans="2:17" hidden="1" x14ac:dyDescent="0.4">
      <c r="B160" s="67"/>
      <c r="C160" s="1" t="s">
        <v>7</v>
      </c>
      <c r="D160" s="5" t="s">
        <v>325</v>
      </c>
      <c r="G160" s="38"/>
      <c r="H160" s="259"/>
      <c r="I160" s="93"/>
      <c r="J160" s="259"/>
      <c r="K160" s="234">
        <v>0</v>
      </c>
      <c r="L160" s="26"/>
      <c r="M160" s="233">
        <v>0</v>
      </c>
      <c r="N160" s="94"/>
      <c r="O160" s="5" t="str">
        <f t="shared" si="2"/>
        <v>$</v>
      </c>
    </row>
    <row r="161" spans="2:17" x14ac:dyDescent="0.4">
      <c r="B161" s="67"/>
      <c r="C161" s="1" t="s">
        <v>9</v>
      </c>
      <c r="D161" s="5" t="s">
        <v>82</v>
      </c>
      <c r="G161" s="38"/>
      <c r="I161" s="39"/>
      <c r="K161" s="234">
        <v>4092023</v>
      </c>
      <c r="L161" s="26"/>
      <c r="M161" s="234">
        <v>8103141</v>
      </c>
      <c r="N161" s="26"/>
      <c r="O161" s="5" t="str">
        <f t="shared" si="2"/>
        <v/>
      </c>
    </row>
    <row r="162" spans="2:17" x14ac:dyDescent="0.4">
      <c r="B162" s="67"/>
      <c r="C162" s="1" t="s">
        <v>11</v>
      </c>
      <c r="D162" s="5" t="s">
        <v>83</v>
      </c>
      <c r="G162" s="38"/>
      <c r="I162" s="39"/>
      <c r="K162" s="234">
        <v>597071</v>
      </c>
      <c r="L162" s="252"/>
      <c r="M162" s="40">
        <v>717070</v>
      </c>
      <c r="N162" s="252"/>
      <c r="O162" s="5" t="str">
        <f t="shared" si="2"/>
        <v/>
      </c>
    </row>
    <row r="163" spans="2:17" hidden="1" x14ac:dyDescent="0.4">
      <c r="B163" s="67"/>
      <c r="C163" s="1" t="s">
        <v>13</v>
      </c>
      <c r="D163" s="5" t="s">
        <v>295</v>
      </c>
      <c r="G163" s="38"/>
      <c r="I163" s="39"/>
      <c r="K163" s="234">
        <v>0</v>
      </c>
      <c r="L163" s="252"/>
      <c r="M163" s="40">
        <v>0</v>
      </c>
      <c r="N163" s="252"/>
      <c r="O163" s="5" t="str">
        <f t="shared" si="2"/>
        <v>$</v>
      </c>
    </row>
    <row r="164" spans="2:17" x14ac:dyDescent="0.4">
      <c r="B164" s="67"/>
      <c r="C164" s="1" t="s">
        <v>272</v>
      </c>
      <c r="D164" s="5" t="s">
        <v>84</v>
      </c>
      <c r="G164" s="38"/>
      <c r="I164" s="39"/>
      <c r="K164" s="234">
        <v>522582</v>
      </c>
      <c r="L164" s="26"/>
      <c r="M164" s="234">
        <v>709058</v>
      </c>
      <c r="N164" s="26"/>
      <c r="O164" s="5" t="str">
        <f t="shared" si="2"/>
        <v/>
      </c>
      <c r="P164" s="26"/>
      <c r="Q164" s="26"/>
    </row>
    <row r="165" spans="2:17" x14ac:dyDescent="0.4">
      <c r="B165" s="67"/>
      <c r="C165" s="265"/>
      <c r="G165" s="38"/>
      <c r="I165" s="39"/>
      <c r="K165" s="234"/>
      <c r="L165" s="26"/>
      <c r="M165" s="234"/>
      <c r="N165" s="26"/>
      <c r="O165" s="5" t="s">
        <v>276</v>
      </c>
    </row>
    <row r="166" spans="2:17" x14ac:dyDescent="0.4">
      <c r="B166" s="67"/>
      <c r="C166" s="86" t="s">
        <v>98</v>
      </c>
      <c r="D166" s="96"/>
      <c r="G166" s="38"/>
      <c r="H166" s="259"/>
      <c r="I166" s="93" t="s">
        <v>303</v>
      </c>
      <c r="J166" s="259"/>
      <c r="K166" s="278">
        <v>1774005</v>
      </c>
      <c r="L166" s="94"/>
      <c r="M166" s="233">
        <v>3709277</v>
      </c>
      <c r="N166" s="94"/>
      <c r="O166" s="5" t="str">
        <f t="shared" ref="O166:O177" si="3">+IF(AND(K166=0,M166=0),"$","")</f>
        <v/>
      </c>
      <c r="Q166" s="26"/>
    </row>
    <row r="167" spans="2:17" x14ac:dyDescent="0.4">
      <c r="B167" s="67"/>
      <c r="C167" s="265"/>
      <c r="D167" s="96"/>
      <c r="G167" s="38"/>
      <c r="I167" s="39"/>
      <c r="K167" s="234"/>
      <c r="L167" s="26"/>
      <c r="M167" s="234"/>
      <c r="N167" s="26"/>
      <c r="O167" s="5" t="s">
        <v>276</v>
      </c>
    </row>
    <row r="168" spans="2:17" x14ac:dyDescent="0.4">
      <c r="B168" s="67"/>
      <c r="C168" s="86" t="s">
        <v>99</v>
      </c>
      <c r="D168" s="46"/>
      <c r="G168" s="38"/>
      <c r="H168" s="259"/>
      <c r="I168" s="93"/>
      <c r="J168" s="259"/>
      <c r="K168" s="233">
        <f>+SUM(K169:K175)</f>
        <v>9039119</v>
      </c>
      <c r="L168" s="94"/>
      <c r="M168" s="233">
        <f>+SUM(M169:M175)</f>
        <v>12776613</v>
      </c>
      <c r="N168" s="94"/>
      <c r="O168" s="5" t="str">
        <f t="shared" si="3"/>
        <v/>
      </c>
    </row>
    <row r="169" spans="2:17" x14ac:dyDescent="0.4">
      <c r="B169" s="67"/>
      <c r="C169" s="1" t="s">
        <v>7</v>
      </c>
      <c r="D169" s="96" t="s">
        <v>100</v>
      </c>
      <c r="G169" s="38"/>
      <c r="I169" s="49">
        <v>8</v>
      </c>
      <c r="K169" s="234">
        <v>5622223</v>
      </c>
      <c r="L169" s="26"/>
      <c r="M169" s="234">
        <v>5297994</v>
      </c>
      <c r="N169" s="26"/>
      <c r="O169" s="5" t="str">
        <f t="shared" si="3"/>
        <v/>
      </c>
    </row>
    <row r="170" spans="2:17" x14ac:dyDescent="0.4">
      <c r="B170" s="67"/>
      <c r="C170" s="1" t="s">
        <v>9</v>
      </c>
      <c r="D170" s="96" t="s">
        <v>330</v>
      </c>
      <c r="G170" s="38"/>
      <c r="I170" s="49" t="s">
        <v>303</v>
      </c>
      <c r="K170" s="234">
        <v>2553454</v>
      </c>
      <c r="L170" s="26"/>
      <c r="M170" s="234">
        <v>6716660</v>
      </c>
      <c r="N170" s="26"/>
      <c r="O170" s="5" t="str">
        <f t="shared" si="3"/>
        <v/>
      </c>
    </row>
    <row r="171" spans="2:17" hidden="1" x14ac:dyDescent="0.4">
      <c r="B171" s="67"/>
      <c r="C171" s="1" t="s">
        <v>11</v>
      </c>
      <c r="D171" s="96" t="s">
        <v>331</v>
      </c>
      <c r="G171" s="38"/>
      <c r="I171" s="39"/>
      <c r="K171" s="234">
        <v>0</v>
      </c>
      <c r="L171" s="252"/>
      <c r="M171" s="40">
        <v>0</v>
      </c>
      <c r="N171" s="252"/>
      <c r="O171" s="5" t="str">
        <f t="shared" si="3"/>
        <v>$</v>
      </c>
    </row>
    <row r="172" spans="2:17" x14ac:dyDescent="0.4">
      <c r="B172" s="67"/>
      <c r="C172" s="1" t="s">
        <v>13</v>
      </c>
      <c r="D172" s="96" t="s">
        <v>332</v>
      </c>
      <c r="G172" s="38"/>
      <c r="I172" s="49">
        <v>8</v>
      </c>
      <c r="K172" s="234">
        <v>431267</v>
      </c>
      <c r="L172" s="252"/>
      <c r="M172" s="40">
        <v>356084</v>
      </c>
      <c r="N172" s="252"/>
      <c r="O172" s="5" t="str">
        <f t="shared" si="3"/>
        <v/>
      </c>
    </row>
    <row r="173" spans="2:17" hidden="1" x14ac:dyDescent="0.4">
      <c r="B173" s="67"/>
      <c r="C173" s="1" t="s">
        <v>272</v>
      </c>
      <c r="D173" s="96" t="s">
        <v>333</v>
      </c>
      <c r="G173" s="38"/>
      <c r="I173" s="39"/>
      <c r="K173" s="234">
        <v>0</v>
      </c>
      <c r="L173" s="252"/>
      <c r="M173" s="40">
        <v>0</v>
      </c>
      <c r="N173" s="252"/>
      <c r="O173" s="5" t="str">
        <f t="shared" si="3"/>
        <v>$</v>
      </c>
    </row>
    <row r="174" spans="2:17" x14ac:dyDescent="0.4">
      <c r="B174" s="91"/>
      <c r="C174" s="1" t="s">
        <v>273</v>
      </c>
      <c r="D174" s="96" t="s">
        <v>334</v>
      </c>
      <c r="G174" s="38"/>
      <c r="I174" s="49"/>
      <c r="K174" s="234">
        <v>432175</v>
      </c>
      <c r="L174" s="252"/>
      <c r="M174" s="40">
        <v>405875</v>
      </c>
      <c r="N174" s="252"/>
      <c r="O174" s="5" t="str">
        <f t="shared" si="3"/>
        <v/>
      </c>
    </row>
    <row r="175" spans="2:17" hidden="1" x14ac:dyDescent="0.4">
      <c r="B175" s="91"/>
      <c r="C175" s="1" t="s">
        <v>274</v>
      </c>
      <c r="D175" s="96" t="s">
        <v>335</v>
      </c>
      <c r="G175" s="38"/>
      <c r="I175" s="39"/>
      <c r="K175" s="234">
        <v>0</v>
      </c>
      <c r="L175" s="252"/>
      <c r="M175" s="40">
        <v>0</v>
      </c>
      <c r="N175" s="252"/>
      <c r="O175" s="5" t="str">
        <f t="shared" si="3"/>
        <v>$</v>
      </c>
    </row>
    <row r="176" spans="2:17" hidden="1" x14ac:dyDescent="0.4">
      <c r="B176" s="91"/>
      <c r="C176" s="1"/>
      <c r="D176" s="96"/>
      <c r="G176" s="38"/>
      <c r="I176" s="39"/>
      <c r="K176" s="40"/>
      <c r="L176" s="252"/>
      <c r="M176" s="40"/>
      <c r="N176" s="252"/>
      <c r="O176" s="5" t="str">
        <f t="shared" si="3"/>
        <v>$</v>
      </c>
    </row>
    <row r="177" spans="2:15" hidden="1" x14ac:dyDescent="0.4">
      <c r="B177" s="91"/>
      <c r="C177" s="85" t="s">
        <v>66</v>
      </c>
      <c r="D177" s="86" t="s">
        <v>336</v>
      </c>
      <c r="G177" s="38"/>
      <c r="I177" s="39"/>
      <c r="K177" s="233">
        <v>0</v>
      </c>
      <c r="L177" s="252"/>
      <c r="M177" s="40"/>
      <c r="N177" s="252"/>
      <c r="O177" s="5" t="str">
        <f t="shared" si="3"/>
        <v>$</v>
      </c>
    </row>
    <row r="178" spans="2:15" x14ac:dyDescent="0.4">
      <c r="B178" s="266"/>
      <c r="C178" s="279"/>
      <c r="D178" s="280"/>
      <c r="E178" s="253"/>
      <c r="F178" s="253"/>
      <c r="G178" s="254"/>
      <c r="I178" s="276"/>
      <c r="K178" s="281"/>
      <c r="L178" s="252"/>
      <c r="M178" s="281"/>
      <c r="N178" s="231"/>
      <c r="O178" s="5" t="s">
        <v>276</v>
      </c>
    </row>
    <row r="179" spans="2:15" ht="13.5" thickBot="1" x14ac:dyDescent="0.45">
      <c r="K179" s="252"/>
      <c r="L179" s="252"/>
      <c r="M179" s="252"/>
      <c r="N179" s="252"/>
      <c r="O179" s="5" t="s">
        <v>276</v>
      </c>
    </row>
    <row r="180" spans="2:15" ht="13.5" thickBot="1" x14ac:dyDescent="0.45">
      <c r="B180" s="323" t="s">
        <v>104</v>
      </c>
      <c r="C180" s="324"/>
      <c r="D180" s="324"/>
      <c r="E180" s="324"/>
      <c r="F180" s="324"/>
      <c r="G180" s="324"/>
      <c r="H180" s="324"/>
      <c r="I180" s="325"/>
      <c r="K180" s="256">
        <f>+K151+K131+K101</f>
        <v>62937665</v>
      </c>
      <c r="L180" s="252"/>
      <c r="M180" s="256">
        <f>+M151+M131+M101</f>
        <v>71911790</v>
      </c>
      <c r="N180" s="231"/>
      <c r="O180" s="5" t="s">
        <v>276</v>
      </c>
    </row>
    <row r="181" spans="2:15" x14ac:dyDescent="0.4">
      <c r="I181" s="114"/>
      <c r="K181" s="114"/>
      <c r="M181" s="114"/>
      <c r="N181" s="114"/>
    </row>
    <row r="182" spans="2:15" x14ac:dyDescent="0.4">
      <c r="I182" s="114"/>
      <c r="K182" s="114"/>
      <c r="M182" s="114"/>
      <c r="N182" s="114"/>
    </row>
    <row r="183" spans="2:15" x14ac:dyDescent="0.4">
      <c r="J183" s="74"/>
      <c r="L183" s="74"/>
    </row>
    <row r="184" spans="2:15" x14ac:dyDescent="0.4">
      <c r="J184" s="74"/>
      <c r="L184" s="74"/>
    </row>
    <row r="185" spans="2:15" x14ac:dyDescent="0.4">
      <c r="J185" s="74"/>
      <c r="L185" s="74"/>
      <c r="N185" s="252"/>
    </row>
    <row r="186" spans="2:15" x14ac:dyDescent="0.4">
      <c r="J186" s="74"/>
      <c r="L186" s="74"/>
    </row>
    <row r="187" spans="2:15" x14ac:dyDescent="0.4">
      <c r="J187" s="74"/>
      <c r="L187" s="74"/>
    </row>
    <row r="195" spans="19:25" x14ac:dyDescent="0.4">
      <c r="S195" s="282"/>
      <c r="T195" s="282"/>
      <c r="U195" s="283"/>
      <c r="V195" s="284"/>
      <c r="W195" s="284"/>
      <c r="X195" s="284"/>
      <c r="Y195" s="284"/>
    </row>
    <row r="196" spans="19:25" x14ac:dyDescent="0.4">
      <c r="S196" s="282"/>
      <c r="T196" s="282"/>
      <c r="U196" s="283"/>
      <c r="V196" s="284"/>
      <c r="W196" s="284"/>
      <c r="X196" s="284"/>
      <c r="Y196" s="284"/>
    </row>
    <row r="197" spans="19:25" x14ac:dyDescent="0.4">
      <c r="S197" s="282"/>
      <c r="T197" s="282"/>
      <c r="U197" s="283"/>
      <c r="V197" s="284"/>
      <c r="W197" s="284"/>
      <c r="X197" s="284"/>
      <c r="Y197" s="284"/>
    </row>
    <row r="198" spans="19:25" x14ac:dyDescent="0.4">
      <c r="S198" s="282"/>
      <c r="T198" s="282"/>
      <c r="U198" s="283"/>
      <c r="V198" s="284"/>
      <c r="W198" s="284"/>
      <c r="X198" s="284"/>
      <c r="Y198" s="284"/>
    </row>
    <row r="199" spans="19:25" x14ac:dyDescent="0.4">
      <c r="S199" s="282"/>
      <c r="T199" s="282"/>
      <c r="U199" s="283"/>
      <c r="V199" s="284"/>
      <c r="W199" s="284"/>
      <c r="X199" s="284"/>
      <c r="Y199" s="284"/>
    </row>
    <row r="200" spans="19:25" x14ac:dyDescent="0.4">
      <c r="S200" s="282"/>
      <c r="T200" s="282"/>
      <c r="U200" s="283"/>
      <c r="V200" s="284"/>
      <c r="W200" s="284"/>
      <c r="X200" s="284"/>
      <c r="Y200" s="284"/>
    </row>
    <row r="201" spans="19:25" x14ac:dyDescent="0.4">
      <c r="S201" s="282"/>
      <c r="T201" s="282"/>
      <c r="U201" s="283"/>
      <c r="V201" s="284"/>
      <c r="W201" s="284"/>
      <c r="X201" s="284"/>
      <c r="Y201" s="284"/>
    </row>
  </sheetData>
  <autoFilter ref="O8:O180" xr:uid="{00000000-0001-0000-0000-000000000000}">
    <filterColumn colId="0">
      <filters blank="1">
        <filter val="a"/>
      </filters>
    </filterColumn>
  </autoFilter>
  <mergeCells count="2">
    <mergeCell ref="B93:I93"/>
    <mergeCell ref="B180:I180"/>
  </mergeCells>
  <pageMargins left="0.75" right="0.75" top="1" bottom="1" header="0" footer="0"/>
  <pageSetup paperSize="9" scale="7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2764-F325-4E6D-B173-BDA4F9F21FF3}">
  <sheetPr filterMode="1">
    <pageSetUpPr fitToPage="1"/>
  </sheetPr>
  <dimension ref="B2:XEQ98"/>
  <sheetViews>
    <sheetView showGridLines="0" zoomScaleNormal="100" workbookViewId="0"/>
  </sheetViews>
  <sheetFormatPr baseColWidth="10" defaultColWidth="11.3984375" defaultRowHeight="13.15" x14ac:dyDescent="0.4"/>
  <cols>
    <col min="1" max="1" width="3.3984375" style="157" customWidth="1"/>
    <col min="2" max="2" width="1.73046875" style="157" customWidth="1"/>
    <col min="3" max="3" width="4" style="157" customWidth="1"/>
    <col min="4" max="4" width="14.59765625" style="157" customWidth="1"/>
    <col min="5" max="5" width="14.73046875" style="157" customWidth="1"/>
    <col min="6" max="6" width="9" style="157" customWidth="1"/>
    <col min="7" max="7" width="15.265625" style="157" customWidth="1"/>
    <col min="8" max="8" width="1.59765625" style="114" customWidth="1"/>
    <col min="9" max="9" width="6.1328125" style="157" bestFit="1" customWidth="1"/>
    <col min="10" max="10" width="1.1328125" style="114" customWidth="1"/>
    <col min="11" max="11" width="15.265625" style="157" customWidth="1"/>
    <col min="12" max="12" width="1" style="114" customWidth="1"/>
    <col min="13" max="13" width="15.265625" style="157" customWidth="1"/>
    <col min="14" max="14" width="4.73046875" style="157" customWidth="1"/>
    <col min="15" max="15" width="0" style="157" hidden="1" customWidth="1"/>
    <col min="16" max="16370" width="11.3984375" style="157"/>
    <col min="16371" max="16384" width="31.265625" style="157" customWidth="1"/>
  </cols>
  <sheetData>
    <row r="2" spans="2:15" x14ac:dyDescent="0.4">
      <c r="B2" s="164" t="str">
        <f>+BCE!B2</f>
        <v>Griño Ecologic, S.A.</v>
      </c>
    </row>
    <row r="3" spans="2:15" s="5" customFormat="1" x14ac:dyDescent="0.4">
      <c r="H3" s="74"/>
      <c r="I3" s="218"/>
      <c r="J3" s="74"/>
      <c r="K3" s="218"/>
      <c r="L3" s="74"/>
      <c r="M3" s="74"/>
    </row>
    <row r="4" spans="2:15" s="10" customFormat="1" ht="18" x14ac:dyDescent="0.55000000000000004">
      <c r="B4" s="10" t="s">
        <v>337</v>
      </c>
      <c r="H4" s="217"/>
      <c r="I4" s="217"/>
      <c r="J4" s="217"/>
      <c r="K4" s="217"/>
      <c r="L4" s="217"/>
      <c r="M4" s="217"/>
    </row>
    <row r="5" spans="2:15" ht="11.25" customHeight="1" x14ac:dyDescent="0.55000000000000004">
      <c r="B5" s="10"/>
    </row>
    <row r="6" spans="2:15" ht="2.1" customHeight="1" x14ac:dyDescent="0.55000000000000004">
      <c r="B6" s="285"/>
      <c r="C6" s="285"/>
      <c r="D6" s="285"/>
      <c r="E6" s="285"/>
      <c r="F6" s="285"/>
      <c r="G6" s="285"/>
      <c r="H6" s="286"/>
      <c r="I6" s="287" t="s">
        <v>133</v>
      </c>
      <c r="J6" s="286"/>
      <c r="K6" s="287" t="s">
        <v>134</v>
      </c>
      <c r="L6" s="286"/>
      <c r="M6" s="287" t="s">
        <v>134</v>
      </c>
    </row>
    <row r="7" spans="2:15" ht="12" customHeight="1" x14ac:dyDescent="0.4">
      <c r="B7" s="288"/>
      <c r="C7" s="289"/>
      <c r="D7" s="289"/>
      <c r="E7" s="289"/>
      <c r="F7" s="289"/>
      <c r="G7" s="289"/>
      <c r="H7" s="290"/>
      <c r="I7" s="291" t="s">
        <v>3</v>
      </c>
      <c r="J7" s="290"/>
      <c r="K7" s="292">
        <f>+BCE!K6</f>
        <v>45657</v>
      </c>
      <c r="L7" s="219"/>
      <c r="M7" s="292">
        <f>+BCE!M6</f>
        <v>45291</v>
      </c>
      <c r="O7" s="157" t="s">
        <v>275</v>
      </c>
    </row>
    <row r="8" spans="2:15" x14ac:dyDescent="0.4">
      <c r="D8" s="114"/>
      <c r="E8" s="114"/>
      <c r="F8" s="114"/>
      <c r="G8" s="114"/>
      <c r="H8" s="286"/>
      <c r="J8" s="286"/>
      <c r="L8" s="286"/>
      <c r="O8" s="157" t="s">
        <v>276</v>
      </c>
    </row>
    <row r="9" spans="2:15" x14ac:dyDescent="0.4">
      <c r="B9" s="293"/>
      <c r="C9" s="294"/>
      <c r="D9" s="295"/>
      <c r="E9" s="295"/>
      <c r="F9" s="295"/>
      <c r="G9" s="296"/>
      <c r="H9" s="286"/>
      <c r="I9" s="297"/>
      <c r="J9" s="286"/>
      <c r="K9" s="297"/>
      <c r="L9" s="286"/>
      <c r="M9" s="297"/>
      <c r="O9" s="157" t="s">
        <v>276</v>
      </c>
    </row>
    <row r="10" spans="2:15" ht="14.25" x14ac:dyDescent="0.45">
      <c r="B10" s="298"/>
      <c r="C10" s="299" t="s">
        <v>137</v>
      </c>
      <c r="D10" s="114"/>
      <c r="E10" s="114"/>
      <c r="F10" s="114"/>
      <c r="G10" s="202"/>
      <c r="H10" s="286"/>
      <c r="I10" s="159"/>
      <c r="J10" s="286"/>
      <c r="K10" s="159"/>
      <c r="L10" s="286"/>
      <c r="M10" s="159"/>
      <c r="O10" s="157" t="s">
        <v>276</v>
      </c>
    </row>
    <row r="11" spans="2:15" x14ac:dyDescent="0.4">
      <c r="B11" s="300"/>
      <c r="G11" s="158"/>
      <c r="H11" s="286"/>
      <c r="I11" s="159"/>
      <c r="J11" s="286"/>
      <c r="K11" s="159"/>
      <c r="L11" s="286"/>
      <c r="M11" s="159"/>
      <c r="O11" s="157" t="s">
        <v>276</v>
      </c>
    </row>
    <row r="12" spans="2:15" ht="12.75" customHeight="1" x14ac:dyDescent="0.4">
      <c r="B12" s="163"/>
      <c r="C12" s="164" t="s">
        <v>139</v>
      </c>
      <c r="E12" s="164"/>
      <c r="G12" s="158"/>
      <c r="H12" s="286"/>
      <c r="I12" s="301" t="s">
        <v>338</v>
      </c>
      <c r="J12" s="286"/>
      <c r="K12" s="48">
        <f>+SUM(K13:K15)</f>
        <v>60528512</v>
      </c>
      <c r="L12" s="302"/>
      <c r="M12" s="48">
        <f>+SUM(M13:M15)</f>
        <v>59610651</v>
      </c>
      <c r="O12" s="5" t="str">
        <f t="shared" ref="O12:O76" si="0">+IF(AND(K12=0,M12=0),"$","")</f>
        <v/>
      </c>
    </row>
    <row r="13" spans="2:15" ht="12.75" customHeight="1" x14ac:dyDescent="0.4">
      <c r="B13" s="156"/>
      <c r="C13" s="126" t="s">
        <v>142</v>
      </c>
      <c r="D13" s="157" t="s">
        <v>143</v>
      </c>
      <c r="G13" s="158"/>
      <c r="H13" s="286"/>
      <c r="I13" s="159"/>
      <c r="J13" s="286"/>
      <c r="K13" s="234">
        <v>1103356</v>
      </c>
      <c r="L13" s="302"/>
      <c r="M13" s="40">
        <v>1105188</v>
      </c>
      <c r="O13" s="5" t="str">
        <f t="shared" si="0"/>
        <v/>
      </c>
    </row>
    <row r="14" spans="2:15" ht="12.75" customHeight="1" x14ac:dyDescent="0.4">
      <c r="B14" s="156"/>
      <c r="C14" s="126" t="s">
        <v>145</v>
      </c>
      <c r="D14" s="157" t="s">
        <v>146</v>
      </c>
      <c r="G14" s="158"/>
      <c r="H14" s="286"/>
      <c r="I14" s="159"/>
      <c r="J14" s="286"/>
      <c r="K14" s="234">
        <v>59425156</v>
      </c>
      <c r="L14" s="302"/>
      <c r="M14" s="40">
        <v>58505463</v>
      </c>
      <c r="O14" s="5" t="str">
        <f t="shared" si="0"/>
        <v/>
      </c>
    </row>
    <row r="15" spans="2:15" ht="12.75" hidden="1" customHeight="1" x14ac:dyDescent="0.4">
      <c r="B15" s="156"/>
      <c r="C15" s="126" t="s">
        <v>159</v>
      </c>
      <c r="D15" s="157" t="s">
        <v>339</v>
      </c>
      <c r="G15" s="158"/>
      <c r="H15" s="286"/>
      <c r="I15" s="159"/>
      <c r="J15" s="286"/>
      <c r="K15" s="234">
        <v>0</v>
      </c>
      <c r="L15" s="302"/>
      <c r="M15" s="40">
        <v>0</v>
      </c>
      <c r="O15" s="5" t="str">
        <f t="shared" si="0"/>
        <v>$</v>
      </c>
    </row>
    <row r="16" spans="2:15" ht="12.75" hidden="1" customHeight="1" x14ac:dyDescent="0.4">
      <c r="B16" s="156"/>
      <c r="C16" s="126"/>
      <c r="G16" s="158"/>
      <c r="H16" s="286"/>
      <c r="I16" s="159"/>
      <c r="J16" s="286"/>
      <c r="K16" s="40"/>
      <c r="L16" s="302"/>
      <c r="M16" s="40"/>
      <c r="N16" s="68"/>
      <c r="O16" s="5" t="str">
        <f t="shared" si="0"/>
        <v>$</v>
      </c>
    </row>
    <row r="17" spans="2:15" ht="12.75" hidden="1" customHeight="1" x14ac:dyDescent="0.4">
      <c r="B17" s="156"/>
      <c r="C17" s="164" t="s">
        <v>340</v>
      </c>
      <c r="G17" s="158"/>
      <c r="H17" s="286"/>
      <c r="I17" s="159"/>
      <c r="J17" s="286"/>
      <c r="K17" s="234">
        <v>0</v>
      </c>
      <c r="L17" s="302"/>
      <c r="M17" s="48">
        <v>0</v>
      </c>
      <c r="O17" s="5" t="str">
        <f t="shared" si="0"/>
        <v>$</v>
      </c>
    </row>
    <row r="18" spans="2:15" ht="12.75" customHeight="1" x14ac:dyDescent="0.4">
      <c r="B18" s="156"/>
      <c r="C18" s="126"/>
      <c r="G18" s="158"/>
      <c r="H18" s="286"/>
      <c r="I18" s="159"/>
      <c r="J18" s="286"/>
      <c r="K18" s="40"/>
      <c r="L18" s="302"/>
      <c r="M18" s="40"/>
      <c r="N18" s="68"/>
      <c r="O18" s="5" t="s">
        <v>276</v>
      </c>
    </row>
    <row r="19" spans="2:15" ht="12.75" customHeight="1" x14ac:dyDescent="0.4">
      <c r="B19" s="163"/>
      <c r="C19" s="164" t="s">
        <v>150</v>
      </c>
      <c r="G19" s="158"/>
      <c r="H19" s="286"/>
      <c r="I19" s="165"/>
      <c r="J19" s="286"/>
      <c r="K19" s="233">
        <v>410454</v>
      </c>
      <c r="L19" s="302"/>
      <c r="M19" s="48">
        <v>196386</v>
      </c>
      <c r="O19" s="5" t="str">
        <f t="shared" si="0"/>
        <v/>
      </c>
    </row>
    <row r="20" spans="2:15" ht="12.75" customHeight="1" x14ac:dyDescent="0.4">
      <c r="B20" s="156"/>
      <c r="C20" s="126"/>
      <c r="G20" s="158"/>
      <c r="H20" s="286"/>
      <c r="I20" s="159"/>
      <c r="J20" s="286"/>
      <c r="K20" s="40"/>
      <c r="L20" s="302"/>
      <c r="M20" s="40"/>
      <c r="O20" s="5" t="s">
        <v>276</v>
      </c>
    </row>
    <row r="21" spans="2:15" ht="12.75" customHeight="1" x14ac:dyDescent="0.4">
      <c r="B21" s="163"/>
      <c r="C21" s="164" t="s">
        <v>152</v>
      </c>
      <c r="G21" s="158"/>
      <c r="H21" s="286"/>
      <c r="I21" s="301" t="s">
        <v>341</v>
      </c>
      <c r="J21" s="286"/>
      <c r="K21" s="48">
        <f>+SUM(K22:K25)</f>
        <v>-29225605</v>
      </c>
      <c r="L21" s="302"/>
      <c r="M21" s="48">
        <f>+SUM(M22:M25)</f>
        <v>-29203830</v>
      </c>
      <c r="O21" s="5" t="str">
        <f t="shared" si="0"/>
        <v/>
      </c>
    </row>
    <row r="22" spans="2:15" ht="12.75" customHeight="1" x14ac:dyDescent="0.4">
      <c r="B22" s="156"/>
      <c r="C22" s="126" t="s">
        <v>142</v>
      </c>
      <c r="D22" s="157" t="s">
        <v>155</v>
      </c>
      <c r="G22" s="158"/>
      <c r="H22" s="286"/>
      <c r="I22" s="301"/>
      <c r="J22" s="286"/>
      <c r="K22" s="234">
        <v>23975</v>
      </c>
      <c r="L22" s="302"/>
      <c r="M22" s="40">
        <v>18757</v>
      </c>
      <c r="O22" s="5" t="str">
        <f t="shared" si="0"/>
        <v/>
      </c>
    </row>
    <row r="23" spans="2:15" ht="12.75" customHeight="1" x14ac:dyDescent="0.4">
      <c r="B23" s="156"/>
      <c r="C23" s="126" t="s">
        <v>145</v>
      </c>
      <c r="D23" s="157" t="s">
        <v>157</v>
      </c>
      <c r="G23" s="158"/>
      <c r="H23" s="286"/>
      <c r="I23" s="301"/>
      <c r="J23" s="286"/>
      <c r="K23" s="234">
        <v>-5698884</v>
      </c>
      <c r="L23" s="302"/>
      <c r="M23" s="40">
        <v>-6235842</v>
      </c>
      <c r="O23" s="5" t="str">
        <f t="shared" si="0"/>
        <v/>
      </c>
    </row>
    <row r="24" spans="2:15" ht="12.75" customHeight="1" x14ac:dyDescent="0.4">
      <c r="B24" s="156"/>
      <c r="C24" s="126" t="s">
        <v>159</v>
      </c>
      <c r="D24" s="157" t="s">
        <v>160</v>
      </c>
      <c r="G24" s="158"/>
      <c r="H24" s="286"/>
      <c r="I24" s="167"/>
      <c r="J24" s="286"/>
      <c r="K24" s="234">
        <v>-23550696</v>
      </c>
      <c r="L24" s="302"/>
      <c r="M24" s="40">
        <v>-22986745</v>
      </c>
      <c r="O24" s="5" t="str">
        <f t="shared" si="0"/>
        <v/>
      </c>
    </row>
    <row r="25" spans="2:15" ht="12.75" hidden="1" customHeight="1" x14ac:dyDescent="0.4">
      <c r="B25" s="156"/>
      <c r="C25" s="126" t="s">
        <v>162</v>
      </c>
      <c r="D25" s="157" t="s">
        <v>342</v>
      </c>
      <c r="G25" s="158"/>
      <c r="H25" s="286"/>
      <c r="I25" s="167"/>
      <c r="J25" s="286"/>
      <c r="K25" s="234">
        <v>0</v>
      </c>
      <c r="L25" s="302"/>
      <c r="M25" s="40">
        <v>0</v>
      </c>
      <c r="O25" s="5" t="str">
        <f t="shared" si="0"/>
        <v>$</v>
      </c>
    </row>
    <row r="26" spans="2:15" ht="12.75" customHeight="1" x14ac:dyDescent="0.4">
      <c r="B26" s="156"/>
      <c r="C26" s="126"/>
      <c r="G26" s="158"/>
      <c r="H26" s="286"/>
      <c r="I26" s="167"/>
      <c r="J26" s="286"/>
      <c r="K26" s="40"/>
      <c r="L26" s="302"/>
      <c r="M26" s="40"/>
      <c r="O26" s="5" t="s">
        <v>276</v>
      </c>
    </row>
    <row r="27" spans="2:15" ht="12.75" customHeight="1" x14ac:dyDescent="0.4">
      <c r="B27" s="163"/>
      <c r="C27" s="164" t="s">
        <v>165</v>
      </c>
      <c r="G27" s="158"/>
      <c r="H27" s="286"/>
      <c r="I27" s="301"/>
      <c r="J27" s="286"/>
      <c r="K27" s="48">
        <f>+SUM(K28:K29)</f>
        <v>149554</v>
      </c>
      <c r="L27" s="302"/>
      <c r="M27" s="48">
        <f>+SUM(M28:M29)</f>
        <v>418839</v>
      </c>
      <c r="O27" s="5" t="str">
        <f t="shared" si="0"/>
        <v/>
      </c>
    </row>
    <row r="28" spans="2:15" ht="12.75" customHeight="1" x14ac:dyDescent="0.4">
      <c r="B28" s="156"/>
      <c r="C28" s="126" t="s">
        <v>142</v>
      </c>
      <c r="D28" s="157" t="s">
        <v>167</v>
      </c>
      <c r="G28" s="158"/>
      <c r="H28" s="286"/>
      <c r="I28" s="167"/>
      <c r="J28" s="286"/>
      <c r="K28" s="234">
        <v>68640</v>
      </c>
      <c r="L28" s="302"/>
      <c r="M28" s="40">
        <v>28726</v>
      </c>
      <c r="O28" s="5" t="str">
        <f t="shared" si="0"/>
        <v/>
      </c>
    </row>
    <row r="29" spans="2:15" ht="12.75" customHeight="1" x14ac:dyDescent="0.4">
      <c r="B29" s="156"/>
      <c r="C29" s="126" t="s">
        <v>145</v>
      </c>
      <c r="D29" s="157" t="s">
        <v>343</v>
      </c>
      <c r="G29" s="158"/>
      <c r="H29" s="286"/>
      <c r="I29" s="167"/>
      <c r="J29" s="286"/>
      <c r="K29" s="234">
        <v>80914</v>
      </c>
      <c r="L29" s="302"/>
      <c r="M29" s="40">
        <v>390113</v>
      </c>
      <c r="O29" s="5" t="str">
        <f t="shared" si="0"/>
        <v/>
      </c>
    </row>
    <row r="30" spans="2:15" ht="12.75" customHeight="1" x14ac:dyDescent="0.4">
      <c r="B30" s="156"/>
      <c r="C30" s="126"/>
      <c r="G30" s="158"/>
      <c r="H30" s="286"/>
      <c r="I30" s="167"/>
      <c r="J30" s="286"/>
      <c r="K30" s="40"/>
      <c r="L30" s="302"/>
      <c r="M30" s="40"/>
      <c r="O30" s="5" t="s">
        <v>276</v>
      </c>
    </row>
    <row r="31" spans="2:15" ht="12.75" customHeight="1" x14ac:dyDescent="0.4">
      <c r="B31" s="163"/>
      <c r="C31" s="164" t="s">
        <v>171</v>
      </c>
      <c r="G31" s="158"/>
      <c r="H31" s="286"/>
      <c r="I31" s="301"/>
      <c r="J31" s="286"/>
      <c r="K31" s="233">
        <f>+SUM(K32:K34)</f>
        <v>-11654272</v>
      </c>
      <c r="L31" s="302"/>
      <c r="M31" s="233">
        <f>+SUM(M32:M34)</f>
        <v>-11928201</v>
      </c>
      <c r="O31" s="5" t="str">
        <f t="shared" si="0"/>
        <v/>
      </c>
    </row>
    <row r="32" spans="2:15" ht="12.75" customHeight="1" x14ac:dyDescent="0.4">
      <c r="B32" s="156"/>
      <c r="C32" s="126" t="s">
        <v>142</v>
      </c>
      <c r="D32" s="157" t="s">
        <v>173</v>
      </c>
      <c r="G32" s="158"/>
      <c r="H32" s="286"/>
      <c r="I32" s="167"/>
      <c r="J32" s="286"/>
      <c r="K32" s="234">
        <v>-8944774</v>
      </c>
      <c r="L32" s="302"/>
      <c r="M32" s="234">
        <v>-9118573</v>
      </c>
      <c r="O32" s="5" t="str">
        <f t="shared" si="0"/>
        <v/>
      </c>
    </row>
    <row r="33" spans="2:15 16371:16371" ht="12.75" customHeight="1" x14ac:dyDescent="0.4">
      <c r="B33" s="156"/>
      <c r="C33" s="126" t="s">
        <v>145</v>
      </c>
      <c r="D33" s="157" t="s">
        <v>175</v>
      </c>
      <c r="G33" s="158"/>
      <c r="H33" s="286"/>
      <c r="I33" s="167" t="s">
        <v>344</v>
      </c>
      <c r="J33" s="286"/>
      <c r="K33" s="234">
        <v>-2709498</v>
      </c>
      <c r="L33" s="302"/>
      <c r="M33" s="234">
        <v>-2809628</v>
      </c>
      <c r="O33" s="5" t="str">
        <f t="shared" si="0"/>
        <v/>
      </c>
    </row>
    <row r="34" spans="2:15 16371:16371" ht="12.75" hidden="1" customHeight="1" x14ac:dyDescent="0.4">
      <c r="B34" s="156"/>
      <c r="C34" s="126" t="s">
        <v>159</v>
      </c>
      <c r="D34" s="157" t="s">
        <v>178</v>
      </c>
      <c r="G34" s="158"/>
      <c r="H34" s="286"/>
      <c r="I34" s="167"/>
      <c r="J34" s="286"/>
      <c r="K34" s="234">
        <v>0</v>
      </c>
      <c r="L34" s="302"/>
      <c r="M34" s="234">
        <v>0</v>
      </c>
      <c r="O34" s="5" t="str">
        <f t="shared" si="0"/>
        <v>$</v>
      </c>
    </row>
    <row r="35" spans="2:15 16371:16371" ht="12.75" customHeight="1" x14ac:dyDescent="0.4">
      <c r="B35" s="156"/>
      <c r="C35" s="126"/>
      <c r="G35" s="158"/>
      <c r="H35" s="286"/>
      <c r="I35" s="159"/>
      <c r="J35" s="286"/>
      <c r="K35" s="234"/>
      <c r="L35" s="302"/>
      <c r="M35" s="234"/>
      <c r="O35" s="5" t="s">
        <v>276</v>
      </c>
    </row>
    <row r="36" spans="2:15 16371:16371" ht="12.75" customHeight="1" x14ac:dyDescent="0.4">
      <c r="B36" s="163"/>
      <c r="C36" s="303" t="s">
        <v>180</v>
      </c>
      <c r="G36" s="158"/>
      <c r="H36" s="286"/>
      <c r="I36" s="165"/>
      <c r="J36" s="286"/>
      <c r="K36" s="233">
        <f>+SUM(K37:K41)</f>
        <v>-10498478</v>
      </c>
      <c r="L36" s="302"/>
      <c r="M36" s="233">
        <f>+SUM(M37:M41)</f>
        <v>-9285418</v>
      </c>
      <c r="O36" s="5" t="str">
        <f t="shared" si="0"/>
        <v/>
      </c>
    </row>
    <row r="37" spans="2:15 16371:16371" ht="12.75" customHeight="1" x14ac:dyDescent="0.4">
      <c r="B37" s="156"/>
      <c r="C37" s="126" t="s">
        <v>142</v>
      </c>
      <c r="D37" s="157" t="s">
        <v>345</v>
      </c>
      <c r="G37" s="158"/>
      <c r="H37" s="286"/>
      <c r="I37" s="159"/>
      <c r="J37" s="286"/>
      <c r="K37" s="234">
        <v>-10099948</v>
      </c>
      <c r="L37" s="302"/>
      <c r="M37" s="234">
        <v>-9069283</v>
      </c>
      <c r="O37" s="5" t="str">
        <f t="shared" si="0"/>
        <v/>
      </c>
    </row>
    <row r="38" spans="2:15 16371:16371" ht="12.75" customHeight="1" x14ac:dyDescent="0.4">
      <c r="B38" s="156"/>
      <c r="C38" s="126" t="s">
        <v>145</v>
      </c>
      <c r="D38" s="157" t="s">
        <v>346</v>
      </c>
      <c r="G38" s="158"/>
      <c r="H38" s="286"/>
      <c r="I38" s="159"/>
      <c r="J38" s="286"/>
      <c r="K38" s="234">
        <v>-156889</v>
      </c>
      <c r="L38" s="302"/>
      <c r="M38" s="234">
        <v>-164901</v>
      </c>
      <c r="O38" s="5" t="str">
        <f t="shared" si="0"/>
        <v/>
      </c>
    </row>
    <row r="39" spans="2:15 16371:16371" ht="12.75" customHeight="1" x14ac:dyDescent="0.4">
      <c r="B39" s="156"/>
      <c r="C39" s="126" t="s">
        <v>159</v>
      </c>
      <c r="D39" s="157" t="s">
        <v>347</v>
      </c>
      <c r="G39" s="158"/>
      <c r="H39" s="286"/>
      <c r="I39" s="167" t="s">
        <v>348</v>
      </c>
      <c r="J39" s="286"/>
      <c r="K39" s="234">
        <v>-241641</v>
      </c>
      <c r="L39" s="302"/>
      <c r="M39" s="234">
        <v>-51234</v>
      </c>
      <c r="O39" s="5" t="str">
        <f t="shared" si="0"/>
        <v/>
      </c>
    </row>
    <row r="40" spans="2:15 16371:16371" ht="12.75" hidden="1" customHeight="1" x14ac:dyDescent="0.4">
      <c r="B40" s="156"/>
      <c r="C40" s="126" t="s">
        <v>162</v>
      </c>
      <c r="D40" s="157" t="s">
        <v>185</v>
      </c>
      <c r="G40" s="158"/>
      <c r="H40" s="286"/>
      <c r="I40" s="167"/>
      <c r="J40" s="286"/>
      <c r="K40" s="234">
        <v>0</v>
      </c>
      <c r="L40" s="302"/>
      <c r="M40" s="234">
        <v>0</v>
      </c>
      <c r="O40" s="5" t="str">
        <f t="shared" si="0"/>
        <v>$</v>
      </c>
      <c r="XEQ40" s="304"/>
    </row>
    <row r="41" spans="2:15 16371:16371" ht="12.75" hidden="1" customHeight="1" x14ac:dyDescent="0.4">
      <c r="B41" s="156"/>
      <c r="C41" s="126" t="s">
        <v>277</v>
      </c>
      <c r="D41" s="157" t="s">
        <v>349</v>
      </c>
      <c r="G41" s="158"/>
      <c r="H41" s="286"/>
      <c r="I41" s="167"/>
      <c r="J41" s="286"/>
      <c r="K41" s="234">
        <v>0</v>
      </c>
      <c r="L41" s="302"/>
      <c r="M41" s="234">
        <v>0</v>
      </c>
      <c r="O41" s="5" t="str">
        <f t="shared" si="0"/>
        <v>$</v>
      </c>
    </row>
    <row r="42" spans="2:15 16371:16371" ht="12.75" customHeight="1" x14ac:dyDescent="0.4">
      <c r="B42" s="156"/>
      <c r="C42" s="126"/>
      <c r="G42" s="158"/>
      <c r="H42" s="286"/>
      <c r="I42" s="159"/>
      <c r="J42" s="286"/>
      <c r="K42" s="234"/>
      <c r="L42" s="302"/>
      <c r="M42" s="234"/>
      <c r="O42" s="5" t="s">
        <v>276</v>
      </c>
    </row>
    <row r="43" spans="2:15 16371:16371" ht="12.75" customHeight="1" x14ac:dyDescent="0.4">
      <c r="B43" s="163"/>
      <c r="C43" s="164" t="s">
        <v>188</v>
      </c>
      <c r="G43" s="158"/>
      <c r="H43" s="286"/>
      <c r="I43" s="305" t="s">
        <v>350</v>
      </c>
      <c r="J43" s="286"/>
      <c r="K43" s="233">
        <f>+SUM(K44:K45)</f>
        <v>-4188616</v>
      </c>
      <c r="L43" s="302"/>
      <c r="M43" s="233">
        <f>+SUM(M44:M45)</f>
        <v>-4313565</v>
      </c>
      <c r="O43" s="5" t="str">
        <f t="shared" si="0"/>
        <v/>
      </c>
    </row>
    <row r="44" spans="2:15 16371:16371" ht="12.75" hidden="1" customHeight="1" x14ac:dyDescent="0.4">
      <c r="B44" s="163"/>
      <c r="C44" s="126" t="s">
        <v>142</v>
      </c>
      <c r="D44" s="157" t="s">
        <v>278</v>
      </c>
      <c r="G44" s="158"/>
      <c r="H44" s="286"/>
      <c r="I44" s="301"/>
      <c r="J44" s="286"/>
      <c r="K44" s="234">
        <v>-2002839</v>
      </c>
      <c r="L44" s="302"/>
      <c r="M44" s="234">
        <v>-2005963</v>
      </c>
      <c r="O44" s="5" t="s">
        <v>281</v>
      </c>
    </row>
    <row r="45" spans="2:15 16371:16371" ht="12.75" hidden="1" customHeight="1" x14ac:dyDescent="0.4">
      <c r="B45" s="163"/>
      <c r="C45" s="126" t="s">
        <v>145</v>
      </c>
      <c r="D45" s="157" t="s">
        <v>279</v>
      </c>
      <c r="G45" s="158"/>
      <c r="H45" s="286"/>
      <c r="I45" s="301"/>
      <c r="J45" s="286"/>
      <c r="K45" s="234">
        <v>-2185777</v>
      </c>
      <c r="L45" s="302"/>
      <c r="M45" s="234">
        <v>-2307602</v>
      </c>
      <c r="O45" s="5" t="s">
        <v>281</v>
      </c>
    </row>
    <row r="46" spans="2:15 16371:16371" ht="12.75" customHeight="1" x14ac:dyDescent="0.4">
      <c r="B46" s="156"/>
      <c r="C46" s="126"/>
      <c r="G46" s="158"/>
      <c r="H46" s="286"/>
      <c r="I46" s="159"/>
      <c r="J46" s="286"/>
      <c r="K46" s="234"/>
      <c r="L46" s="302"/>
      <c r="M46" s="234"/>
      <c r="O46" s="5" t="s">
        <v>276</v>
      </c>
    </row>
    <row r="47" spans="2:15 16371:16371" ht="12.75" customHeight="1" x14ac:dyDescent="0.4">
      <c r="B47" s="163"/>
      <c r="C47" s="164" t="s">
        <v>191</v>
      </c>
      <c r="G47" s="158"/>
      <c r="H47" s="286"/>
      <c r="I47" s="305" t="s">
        <v>351</v>
      </c>
      <c r="J47" s="286"/>
      <c r="K47" s="233">
        <v>6037</v>
      </c>
      <c r="L47" s="302"/>
      <c r="M47" s="233">
        <v>6037</v>
      </c>
      <c r="O47" s="5" t="str">
        <f t="shared" si="0"/>
        <v/>
      </c>
    </row>
    <row r="48" spans="2:15 16371:16371" ht="12.75" hidden="1" customHeight="1" x14ac:dyDescent="0.4">
      <c r="B48" s="156"/>
      <c r="C48" s="126"/>
      <c r="G48" s="158"/>
      <c r="H48" s="286"/>
      <c r="I48" s="159"/>
      <c r="J48" s="286"/>
      <c r="K48" s="234"/>
      <c r="L48" s="302"/>
      <c r="M48" s="234"/>
      <c r="O48" s="5" t="s">
        <v>281</v>
      </c>
    </row>
    <row r="49" spans="2:15 16371:16371" ht="12.75" hidden="1" customHeight="1" x14ac:dyDescent="0.4">
      <c r="B49" s="156"/>
      <c r="C49" s="164" t="s">
        <v>352</v>
      </c>
      <c r="G49" s="158"/>
      <c r="H49" s="286"/>
      <c r="I49" s="159"/>
      <c r="J49" s="286"/>
      <c r="K49" s="234">
        <v>0</v>
      </c>
      <c r="L49" s="302"/>
      <c r="M49" s="234">
        <v>0</v>
      </c>
      <c r="O49" s="5" t="str">
        <f t="shared" si="0"/>
        <v>$</v>
      </c>
    </row>
    <row r="50" spans="2:15 16371:16371" ht="12.75" customHeight="1" x14ac:dyDescent="0.4">
      <c r="B50" s="156"/>
      <c r="C50" s="126"/>
      <c r="G50" s="158"/>
      <c r="H50" s="286"/>
      <c r="I50" s="159"/>
      <c r="J50" s="286"/>
      <c r="K50" s="234"/>
      <c r="L50" s="302"/>
      <c r="M50" s="234"/>
      <c r="O50" s="5" t="s">
        <v>276</v>
      </c>
      <c r="XEQ50" s="304"/>
    </row>
    <row r="51" spans="2:15 16371:16371" ht="12.75" hidden="1" customHeight="1" x14ac:dyDescent="0.4">
      <c r="B51" s="163"/>
      <c r="C51" s="164" t="s">
        <v>195</v>
      </c>
      <c r="G51" s="158"/>
      <c r="H51" s="286"/>
      <c r="I51" s="165"/>
      <c r="J51" s="286"/>
      <c r="K51" s="233">
        <f>+SUM(K52:K54)</f>
        <v>0</v>
      </c>
      <c r="L51" s="302"/>
      <c r="M51" s="233">
        <f>+SUM(M52:M54)</f>
        <v>0</v>
      </c>
      <c r="O51" s="5" t="str">
        <f t="shared" si="0"/>
        <v>$</v>
      </c>
    </row>
    <row r="52" spans="2:15 16371:16371" ht="12.75" hidden="1" customHeight="1" x14ac:dyDescent="0.4">
      <c r="B52" s="156"/>
      <c r="C52" s="126" t="s">
        <v>142</v>
      </c>
      <c r="D52" s="157" t="s">
        <v>197</v>
      </c>
      <c r="G52" s="158"/>
      <c r="H52" s="286"/>
      <c r="I52" s="301"/>
      <c r="J52" s="286"/>
      <c r="K52" s="234">
        <v>0</v>
      </c>
      <c r="L52" s="302"/>
      <c r="M52" s="234">
        <v>0</v>
      </c>
      <c r="O52" s="5" t="str">
        <f t="shared" si="0"/>
        <v>$</v>
      </c>
    </row>
    <row r="53" spans="2:15 16371:16371" ht="12.75" hidden="1" customHeight="1" x14ac:dyDescent="0.4">
      <c r="B53" s="156"/>
      <c r="C53" s="126" t="s">
        <v>145</v>
      </c>
      <c r="D53" s="157" t="s">
        <v>199</v>
      </c>
      <c r="G53" s="158"/>
      <c r="H53" s="286"/>
      <c r="I53" s="301">
        <v>5</v>
      </c>
      <c r="J53" s="286"/>
      <c r="K53" s="234">
        <v>0</v>
      </c>
      <c r="L53" s="302"/>
      <c r="M53" s="234">
        <v>0</v>
      </c>
      <c r="O53" s="5" t="str">
        <f t="shared" si="0"/>
        <v>$</v>
      </c>
    </row>
    <row r="54" spans="2:15 16371:16371" ht="12.75" hidden="1" customHeight="1" x14ac:dyDescent="0.4">
      <c r="B54" s="156"/>
      <c r="C54" s="126" t="s">
        <v>159</v>
      </c>
      <c r="D54" s="157" t="s">
        <v>353</v>
      </c>
      <c r="G54" s="158"/>
      <c r="H54" s="286"/>
      <c r="I54" s="159"/>
      <c r="J54" s="286"/>
      <c r="K54" s="234">
        <v>0</v>
      </c>
      <c r="L54" s="302"/>
      <c r="M54" s="234">
        <v>0</v>
      </c>
      <c r="O54" s="5" t="str">
        <f t="shared" si="0"/>
        <v>$</v>
      </c>
    </row>
    <row r="55" spans="2:15 16371:16371" ht="12.75" hidden="1" customHeight="1" x14ac:dyDescent="0.4">
      <c r="B55" s="156"/>
      <c r="C55" s="126"/>
      <c r="G55" s="158"/>
      <c r="H55" s="286"/>
      <c r="I55" s="159"/>
      <c r="J55" s="286"/>
      <c r="K55" s="234"/>
      <c r="L55" s="302"/>
      <c r="M55" s="234"/>
      <c r="O55" s="5" t="str">
        <f t="shared" si="0"/>
        <v>$</v>
      </c>
    </row>
    <row r="56" spans="2:15 16371:16371" ht="12.75" customHeight="1" x14ac:dyDescent="0.4">
      <c r="B56" s="163"/>
      <c r="C56" s="164" t="s">
        <v>354</v>
      </c>
      <c r="G56" s="158"/>
      <c r="H56" s="286"/>
      <c r="I56" s="301" t="s">
        <v>355</v>
      </c>
      <c r="J56" s="286"/>
      <c r="K56" s="233">
        <v>49353</v>
      </c>
      <c r="L56" s="302"/>
      <c r="M56" s="233">
        <v>-63215</v>
      </c>
      <c r="O56" s="5" t="str">
        <f t="shared" si="0"/>
        <v/>
      </c>
    </row>
    <row r="57" spans="2:15 16371:16371" ht="12.75" customHeight="1" x14ac:dyDescent="0.4">
      <c r="B57" s="300"/>
      <c r="D57" s="306"/>
      <c r="G57" s="158"/>
      <c r="H57" s="286"/>
      <c r="I57" s="159"/>
      <c r="J57" s="286"/>
      <c r="K57" s="234"/>
      <c r="L57" s="302"/>
      <c r="M57" s="234"/>
      <c r="O57" s="5" t="s">
        <v>276</v>
      </c>
    </row>
    <row r="58" spans="2:15 16371:16371" ht="12.75" customHeight="1" x14ac:dyDescent="0.45">
      <c r="B58" s="307"/>
      <c r="C58" s="308" t="s">
        <v>212</v>
      </c>
      <c r="D58" s="308" t="s">
        <v>213</v>
      </c>
      <c r="E58" s="309"/>
      <c r="F58" s="309"/>
      <c r="G58" s="310"/>
      <c r="H58" s="311"/>
      <c r="I58" s="312"/>
      <c r="J58" s="311"/>
      <c r="K58" s="242">
        <f>+K12+K17+K19+K21+K27+K31+K36+K43+K47+K49+K51+K56</f>
        <v>5576939</v>
      </c>
      <c r="L58" s="313"/>
      <c r="M58" s="242">
        <f>+M12+M17+M19+M21+M27+M31+M36+M43+M47+M49+M51+M56</f>
        <v>5437684</v>
      </c>
      <c r="O58" s="5" t="str">
        <f t="shared" si="0"/>
        <v/>
      </c>
    </row>
    <row r="59" spans="2:15 16371:16371" ht="12.75" customHeight="1" x14ac:dyDescent="0.4">
      <c r="B59" s="300"/>
      <c r="D59" s="306"/>
      <c r="G59" s="158"/>
      <c r="H59" s="286"/>
      <c r="I59" s="159"/>
      <c r="J59" s="286"/>
      <c r="K59" s="234"/>
      <c r="L59" s="302"/>
      <c r="M59" s="234"/>
      <c r="O59" s="5" t="s">
        <v>276</v>
      </c>
    </row>
    <row r="60" spans="2:15 16371:16371" ht="12.75" hidden="1" customHeight="1" x14ac:dyDescent="0.4">
      <c r="B60" s="300"/>
      <c r="D60" s="306"/>
      <c r="G60" s="158"/>
      <c r="H60" s="286"/>
      <c r="I60" s="159"/>
      <c r="J60" s="286"/>
      <c r="K60" s="234"/>
      <c r="L60" s="302"/>
      <c r="M60" s="234"/>
      <c r="O60" s="5" t="s">
        <v>281</v>
      </c>
    </row>
    <row r="61" spans="2:15 16371:16371" ht="12.75" customHeight="1" x14ac:dyDescent="0.4">
      <c r="B61" s="163"/>
      <c r="C61" s="164" t="s">
        <v>356</v>
      </c>
      <c r="G61" s="158"/>
      <c r="H61" s="286"/>
      <c r="I61" s="301">
        <v>8</v>
      </c>
      <c r="J61" s="286"/>
      <c r="K61" s="233">
        <f>+K62+K65</f>
        <v>1036828</v>
      </c>
      <c r="L61" s="302"/>
      <c r="M61" s="233">
        <f>+M62+M65</f>
        <v>886169</v>
      </c>
      <c r="O61" s="5" t="str">
        <f t="shared" si="0"/>
        <v/>
      </c>
    </row>
    <row r="62" spans="2:15 16371:16371" ht="12.75" hidden="1" customHeight="1" x14ac:dyDescent="0.4">
      <c r="B62" s="163"/>
      <c r="C62" s="126" t="s">
        <v>142</v>
      </c>
      <c r="D62" s="157" t="s">
        <v>217</v>
      </c>
      <c r="G62" s="158"/>
      <c r="H62" s="286"/>
      <c r="I62" s="301"/>
      <c r="J62" s="286"/>
      <c r="K62" s="233">
        <f>+SUM(K63:K64)</f>
        <v>0</v>
      </c>
      <c r="L62" s="302"/>
      <c r="M62" s="233">
        <f>+SUM(M63:M64)</f>
        <v>0</v>
      </c>
      <c r="O62" s="5" t="str">
        <f t="shared" si="0"/>
        <v>$</v>
      </c>
    </row>
    <row r="63" spans="2:15 16371:16371" ht="12.75" hidden="1" customHeight="1" x14ac:dyDescent="0.4">
      <c r="B63" s="163"/>
      <c r="C63" s="306"/>
      <c r="D63" s="157" t="s">
        <v>357</v>
      </c>
      <c r="G63" s="158"/>
      <c r="H63" s="286"/>
      <c r="I63" s="301"/>
      <c r="J63" s="286"/>
      <c r="K63" s="234">
        <v>0</v>
      </c>
      <c r="L63" s="302"/>
      <c r="M63" s="233"/>
      <c r="O63" s="5" t="str">
        <f t="shared" si="0"/>
        <v>$</v>
      </c>
    </row>
    <row r="64" spans="2:15 16371:16371" ht="12.75" hidden="1" customHeight="1" x14ac:dyDescent="0.4">
      <c r="B64" s="163"/>
      <c r="C64" s="306"/>
      <c r="D64" s="157" t="s">
        <v>358</v>
      </c>
      <c r="G64" s="158"/>
      <c r="H64" s="286"/>
      <c r="I64" s="301"/>
      <c r="J64" s="286"/>
      <c r="K64" s="234">
        <v>0</v>
      </c>
      <c r="L64" s="302"/>
      <c r="M64" s="233"/>
      <c r="O64" s="5" t="str">
        <f t="shared" si="0"/>
        <v>$</v>
      </c>
    </row>
    <row r="65" spans="2:15" ht="12.75" customHeight="1" x14ac:dyDescent="0.4">
      <c r="B65" s="156"/>
      <c r="C65" s="126" t="s">
        <v>145</v>
      </c>
      <c r="D65" s="157" t="s">
        <v>219</v>
      </c>
      <c r="G65" s="158"/>
      <c r="H65" s="286"/>
      <c r="I65" s="159"/>
      <c r="J65" s="286"/>
      <c r="K65" s="234">
        <f>+SUM(K66:K67)</f>
        <v>1036828</v>
      </c>
      <c r="L65" s="302"/>
      <c r="M65" s="234">
        <f>+SUM(M66:M67)</f>
        <v>886169</v>
      </c>
      <c r="O65" s="5" t="str">
        <f t="shared" si="0"/>
        <v/>
      </c>
    </row>
    <row r="66" spans="2:15" ht="12.75" customHeight="1" x14ac:dyDescent="0.4">
      <c r="B66" s="156"/>
      <c r="C66" s="306"/>
      <c r="D66" s="157" t="s">
        <v>357</v>
      </c>
      <c r="F66" s="126"/>
      <c r="G66" s="158"/>
      <c r="H66" s="286"/>
      <c r="I66" s="159"/>
      <c r="J66" s="286"/>
      <c r="K66" s="234">
        <v>501977</v>
      </c>
      <c r="L66" s="302"/>
      <c r="M66" s="234">
        <v>585356</v>
      </c>
      <c r="O66" s="5" t="str">
        <f t="shared" si="0"/>
        <v/>
      </c>
    </row>
    <row r="67" spans="2:15" ht="12.75" customHeight="1" x14ac:dyDescent="0.4">
      <c r="B67" s="156"/>
      <c r="C67" s="306"/>
      <c r="D67" s="157" t="s">
        <v>358</v>
      </c>
      <c r="F67" s="126"/>
      <c r="G67" s="158"/>
      <c r="H67" s="286"/>
      <c r="I67" s="159"/>
      <c r="J67" s="286"/>
      <c r="K67" s="234">
        <v>534851</v>
      </c>
      <c r="L67" s="302"/>
      <c r="M67" s="234">
        <v>300813</v>
      </c>
      <c r="O67" s="5" t="str">
        <f t="shared" si="0"/>
        <v/>
      </c>
    </row>
    <row r="68" spans="2:15" ht="12.75" customHeight="1" x14ac:dyDescent="0.4">
      <c r="B68" s="156"/>
      <c r="C68" s="126"/>
      <c r="G68" s="158"/>
      <c r="H68" s="286"/>
      <c r="I68" s="159"/>
      <c r="J68" s="286"/>
      <c r="K68" s="234"/>
      <c r="L68" s="302"/>
      <c r="M68" s="234"/>
      <c r="O68" s="5" t="s">
        <v>276</v>
      </c>
    </row>
    <row r="69" spans="2:15" ht="12.75" customHeight="1" x14ac:dyDescent="0.4">
      <c r="B69" s="156"/>
      <c r="C69" s="164" t="s">
        <v>359</v>
      </c>
      <c r="G69" s="158"/>
      <c r="H69" s="286"/>
      <c r="I69" s="301">
        <v>8</v>
      </c>
      <c r="J69" s="286"/>
      <c r="K69" s="233">
        <f>+SUM(K70:K72)</f>
        <v>-923787</v>
      </c>
      <c r="L69" s="302"/>
      <c r="M69" s="233">
        <f>+SUM(M70:M72)</f>
        <v>-977728</v>
      </c>
      <c r="O69" s="5" t="str">
        <f t="shared" si="0"/>
        <v/>
      </c>
    </row>
    <row r="70" spans="2:15" ht="12.75" customHeight="1" x14ac:dyDescent="0.4">
      <c r="B70" s="156"/>
      <c r="C70" s="126" t="s">
        <v>142</v>
      </c>
      <c r="D70" s="157" t="s">
        <v>360</v>
      </c>
      <c r="G70" s="158"/>
      <c r="H70" s="286"/>
      <c r="I70" s="159"/>
      <c r="J70" s="286"/>
      <c r="K70" s="250">
        <v>0</v>
      </c>
      <c r="L70" s="302"/>
      <c r="M70" s="234">
        <v>-36686</v>
      </c>
      <c r="O70" s="5" t="str">
        <f t="shared" si="0"/>
        <v/>
      </c>
    </row>
    <row r="71" spans="2:15" ht="12.75" customHeight="1" x14ac:dyDescent="0.4">
      <c r="B71" s="163"/>
      <c r="C71" s="126" t="s">
        <v>145</v>
      </c>
      <c r="D71" s="157" t="s">
        <v>361</v>
      </c>
      <c r="G71" s="158"/>
      <c r="H71" s="286"/>
      <c r="I71" s="159"/>
      <c r="J71" s="286"/>
      <c r="K71" s="234">
        <v>-923787</v>
      </c>
      <c r="L71" s="302"/>
      <c r="M71" s="234">
        <v>-941042</v>
      </c>
      <c r="O71" s="5" t="str">
        <f t="shared" si="0"/>
        <v/>
      </c>
    </row>
    <row r="72" spans="2:15" ht="12.75" hidden="1" customHeight="1" x14ac:dyDescent="0.4">
      <c r="B72" s="163"/>
      <c r="C72" s="126" t="s">
        <v>159</v>
      </c>
      <c r="D72" s="157" t="s">
        <v>362</v>
      </c>
      <c r="G72" s="158"/>
      <c r="H72" s="286"/>
      <c r="I72" s="159"/>
      <c r="J72" s="286"/>
      <c r="K72" s="234">
        <v>0</v>
      </c>
      <c r="L72" s="302"/>
      <c r="M72" s="234">
        <v>0</v>
      </c>
      <c r="O72" s="5" t="str">
        <f t="shared" si="0"/>
        <v>$</v>
      </c>
    </row>
    <row r="73" spans="2:15" ht="12.75" customHeight="1" x14ac:dyDescent="0.4">
      <c r="B73" s="156"/>
      <c r="C73" s="126"/>
      <c r="G73" s="158"/>
      <c r="H73" s="286"/>
      <c r="I73" s="159"/>
      <c r="J73" s="286"/>
      <c r="K73" s="234"/>
      <c r="L73" s="302"/>
      <c r="M73" s="234"/>
      <c r="O73" s="5"/>
    </row>
    <row r="74" spans="2:15" ht="12.75" customHeight="1" x14ac:dyDescent="0.4">
      <c r="B74" s="156"/>
      <c r="C74" s="164" t="s">
        <v>363</v>
      </c>
      <c r="G74" s="158"/>
      <c r="H74" s="286"/>
      <c r="I74" s="159"/>
      <c r="J74" s="286"/>
      <c r="K74" s="233">
        <v>-1325</v>
      </c>
      <c r="L74" s="302"/>
      <c r="M74" s="250">
        <v>0</v>
      </c>
      <c r="O74" s="5" t="str">
        <f t="shared" si="0"/>
        <v/>
      </c>
    </row>
    <row r="75" spans="2:15" ht="12.75" customHeight="1" x14ac:dyDescent="0.4">
      <c r="B75" s="156"/>
      <c r="C75" s="126"/>
      <c r="G75" s="158"/>
      <c r="H75" s="286"/>
      <c r="I75" s="159"/>
      <c r="J75" s="286"/>
      <c r="K75" s="234"/>
      <c r="L75" s="302"/>
      <c r="M75" s="234"/>
      <c r="O75" s="5"/>
    </row>
    <row r="76" spans="2:15" ht="12.75" customHeight="1" x14ac:dyDescent="0.4">
      <c r="B76" s="156"/>
      <c r="C76" s="164" t="s">
        <v>364</v>
      </c>
      <c r="G76" s="158"/>
      <c r="H76" s="286"/>
      <c r="I76" s="165"/>
      <c r="J76" s="286"/>
      <c r="K76" s="271">
        <f>+SUM(K77:K78)</f>
        <v>0</v>
      </c>
      <c r="L76" s="302"/>
      <c r="M76" s="48">
        <f>+SUM(M77:M78)</f>
        <v>-300000</v>
      </c>
      <c r="O76" s="5" t="str">
        <f t="shared" si="0"/>
        <v/>
      </c>
    </row>
    <row r="77" spans="2:15" ht="12.75" customHeight="1" x14ac:dyDescent="0.4">
      <c r="B77" s="156"/>
      <c r="C77" s="126" t="s">
        <v>142</v>
      </c>
      <c r="D77" s="157" t="s">
        <v>197</v>
      </c>
      <c r="G77" s="158"/>
      <c r="H77" s="286"/>
      <c r="I77" s="165"/>
      <c r="J77" s="286"/>
      <c r="K77" s="250">
        <v>0</v>
      </c>
      <c r="L77" s="302"/>
      <c r="M77" s="40">
        <v>-300000</v>
      </c>
      <c r="O77" s="5"/>
    </row>
    <row r="78" spans="2:15" ht="12.75" hidden="1" customHeight="1" x14ac:dyDescent="0.4">
      <c r="B78" s="156"/>
      <c r="C78" s="126" t="s">
        <v>145</v>
      </c>
      <c r="D78" s="157" t="s">
        <v>199</v>
      </c>
      <c r="G78" s="158"/>
      <c r="H78" s="286"/>
      <c r="I78" s="159"/>
      <c r="J78" s="286"/>
      <c r="K78" s="234">
        <v>0</v>
      </c>
      <c r="L78" s="302"/>
      <c r="M78" s="48">
        <v>0</v>
      </c>
      <c r="O78" s="5" t="str">
        <f t="shared" ref="O78:O94" si="1">+IF(AND(K78=0,M78=0),"$","")</f>
        <v>$</v>
      </c>
    </row>
    <row r="79" spans="2:15" ht="12.75" customHeight="1" x14ac:dyDescent="0.4">
      <c r="B79" s="300"/>
      <c r="D79" s="306"/>
      <c r="G79" s="158"/>
      <c r="H79" s="286"/>
      <c r="I79" s="159"/>
      <c r="J79" s="286"/>
      <c r="K79" s="234"/>
      <c r="L79" s="302"/>
      <c r="M79" s="234"/>
      <c r="O79" s="5" t="s">
        <v>276</v>
      </c>
    </row>
    <row r="80" spans="2:15" ht="12.75" customHeight="1" x14ac:dyDescent="0.45">
      <c r="B80" s="307"/>
      <c r="C80" s="308" t="s">
        <v>248</v>
      </c>
      <c r="D80" s="308" t="s">
        <v>249</v>
      </c>
      <c r="E80" s="309"/>
      <c r="F80" s="309"/>
      <c r="G80" s="310"/>
      <c r="H80" s="311"/>
      <c r="I80" s="312"/>
      <c r="J80" s="311"/>
      <c r="K80" s="230">
        <f>+K61+K69+K76+K74</f>
        <v>111716</v>
      </c>
      <c r="L80" s="313"/>
      <c r="M80" s="230">
        <f>+M61+M69+M76</f>
        <v>-391559</v>
      </c>
      <c r="O80" s="5" t="str">
        <f t="shared" si="1"/>
        <v/>
      </c>
    </row>
    <row r="81" spans="2:15" ht="12.75" customHeight="1" x14ac:dyDescent="0.4">
      <c r="B81" s="300"/>
      <c r="D81" s="306"/>
      <c r="G81" s="158"/>
      <c r="H81" s="286"/>
      <c r="I81" s="159"/>
      <c r="J81" s="286"/>
      <c r="K81" s="234"/>
      <c r="L81" s="302"/>
      <c r="M81" s="234"/>
      <c r="O81" s="5" t="s">
        <v>276</v>
      </c>
    </row>
    <row r="82" spans="2:15" ht="12.75" customHeight="1" x14ac:dyDescent="0.45">
      <c r="B82" s="307"/>
      <c r="C82" s="308" t="s">
        <v>258</v>
      </c>
      <c r="D82" s="308" t="s">
        <v>259</v>
      </c>
      <c r="E82" s="309"/>
      <c r="F82" s="309"/>
      <c r="G82" s="310"/>
      <c r="H82" s="311"/>
      <c r="I82" s="312"/>
      <c r="J82" s="311"/>
      <c r="K82" s="230">
        <f>+K80+K58</f>
        <v>5688655</v>
      </c>
      <c r="L82" s="313"/>
      <c r="M82" s="230">
        <f>+M80+M58</f>
        <v>5046125</v>
      </c>
      <c r="O82" s="5" t="str">
        <f t="shared" si="1"/>
        <v/>
      </c>
    </row>
    <row r="83" spans="2:15" ht="12.75" customHeight="1" x14ac:dyDescent="0.4">
      <c r="B83" s="300"/>
      <c r="D83" s="306"/>
      <c r="G83" s="158"/>
      <c r="H83" s="286"/>
      <c r="I83" s="159"/>
      <c r="J83" s="286"/>
      <c r="K83" s="234"/>
      <c r="L83" s="302"/>
      <c r="M83" s="234"/>
      <c r="O83" s="5" t="s">
        <v>276</v>
      </c>
    </row>
    <row r="84" spans="2:15" ht="12.75" hidden="1" customHeight="1" x14ac:dyDescent="0.4">
      <c r="B84" s="300"/>
      <c r="D84" s="306"/>
      <c r="G84" s="158"/>
      <c r="H84" s="286"/>
      <c r="I84" s="159"/>
      <c r="J84" s="286"/>
      <c r="K84" s="234"/>
      <c r="L84" s="302"/>
      <c r="M84" s="234"/>
      <c r="O84" s="5" t="str">
        <f t="shared" si="1"/>
        <v>$</v>
      </c>
    </row>
    <row r="85" spans="2:15" ht="12.75" customHeight="1" x14ac:dyDescent="0.4">
      <c r="B85" s="200"/>
      <c r="C85" s="201" t="s">
        <v>365</v>
      </c>
      <c r="D85" s="114"/>
      <c r="E85" s="314"/>
      <c r="F85" s="114"/>
      <c r="G85" s="202"/>
      <c r="H85" s="286"/>
      <c r="I85" s="301">
        <v>11</v>
      </c>
      <c r="J85" s="286"/>
      <c r="K85" s="233">
        <v>-1919963</v>
      </c>
      <c r="L85" s="302"/>
      <c r="M85" s="48">
        <v>-1822905</v>
      </c>
      <c r="O85" s="5" t="str">
        <f t="shared" si="1"/>
        <v/>
      </c>
    </row>
    <row r="86" spans="2:15" ht="12.75" customHeight="1" x14ac:dyDescent="0.4">
      <c r="B86" s="300"/>
      <c r="D86" s="306"/>
      <c r="G86" s="158"/>
      <c r="H86" s="286"/>
      <c r="I86" s="159"/>
      <c r="J86" s="286"/>
      <c r="K86" s="234"/>
      <c r="L86" s="302"/>
      <c r="M86" s="234"/>
      <c r="O86" s="5" t="s">
        <v>276</v>
      </c>
    </row>
    <row r="87" spans="2:15" ht="12.75" customHeight="1" x14ac:dyDescent="0.45">
      <c r="B87" s="307"/>
      <c r="C87" s="308" t="s">
        <v>262</v>
      </c>
      <c r="D87" s="308" t="s">
        <v>263</v>
      </c>
      <c r="E87" s="309"/>
      <c r="F87" s="309"/>
      <c r="G87" s="310"/>
      <c r="H87" s="311"/>
      <c r="I87" s="312"/>
      <c r="J87" s="311"/>
      <c r="K87" s="230">
        <f>+K85+K82</f>
        <v>3768692</v>
      </c>
      <c r="L87" s="313"/>
      <c r="M87" s="230">
        <f>+M85+M82</f>
        <v>3223220</v>
      </c>
      <c r="O87" s="5" t="str">
        <f t="shared" si="1"/>
        <v/>
      </c>
    </row>
    <row r="88" spans="2:15" ht="12.75" hidden="1" customHeight="1" x14ac:dyDescent="0.4">
      <c r="B88" s="300"/>
      <c r="D88" s="306"/>
      <c r="G88" s="158"/>
      <c r="H88" s="286"/>
      <c r="I88" s="159"/>
      <c r="J88" s="286"/>
      <c r="K88" s="234"/>
      <c r="L88" s="302"/>
      <c r="M88" s="234"/>
      <c r="O88" s="5" t="s">
        <v>281</v>
      </c>
    </row>
    <row r="89" spans="2:15" ht="12.75" hidden="1" customHeight="1" x14ac:dyDescent="0.4">
      <c r="B89" s="300"/>
      <c r="D89" s="306"/>
      <c r="G89" s="158"/>
      <c r="H89" s="286"/>
      <c r="I89" s="159"/>
      <c r="J89" s="286"/>
      <c r="K89" s="234"/>
      <c r="L89" s="302"/>
      <c r="M89" s="234"/>
      <c r="O89" s="5" t="s">
        <v>281</v>
      </c>
    </row>
    <row r="90" spans="2:15" ht="12.75" hidden="1" customHeight="1" x14ac:dyDescent="0.45">
      <c r="B90" s="200"/>
      <c r="C90" s="299" t="s">
        <v>264</v>
      </c>
      <c r="D90" s="114"/>
      <c r="E90" s="114"/>
      <c r="F90" s="114"/>
      <c r="G90" s="202"/>
      <c r="H90" s="286"/>
      <c r="I90" s="159"/>
      <c r="J90" s="286"/>
      <c r="K90" s="234">
        <v>0</v>
      </c>
      <c r="L90" s="302"/>
      <c r="M90" s="234">
        <v>0</v>
      </c>
      <c r="O90" s="5" t="str">
        <f t="shared" si="1"/>
        <v>$</v>
      </c>
    </row>
    <row r="91" spans="2:15" ht="12.75" customHeight="1" x14ac:dyDescent="0.4">
      <c r="B91" s="300"/>
      <c r="D91" s="306"/>
      <c r="G91" s="158"/>
      <c r="H91" s="286"/>
      <c r="I91" s="159"/>
      <c r="J91" s="286"/>
      <c r="K91" s="234"/>
      <c r="L91" s="302"/>
      <c r="M91" s="234"/>
      <c r="O91" s="5" t="s">
        <v>276</v>
      </c>
    </row>
    <row r="92" spans="2:15" ht="12.75" hidden="1" customHeight="1" x14ac:dyDescent="0.4">
      <c r="B92" s="200"/>
      <c r="C92" s="201" t="s">
        <v>366</v>
      </c>
      <c r="D92" s="114"/>
      <c r="E92" s="114"/>
      <c r="F92" s="114"/>
      <c r="G92" s="202"/>
      <c r="H92" s="286"/>
      <c r="I92" s="165"/>
      <c r="J92" s="286"/>
      <c r="K92" s="48">
        <v>0</v>
      </c>
      <c r="L92" s="302"/>
      <c r="M92" s="48">
        <v>0</v>
      </c>
      <c r="O92" s="5" t="str">
        <f t="shared" si="1"/>
        <v>$</v>
      </c>
    </row>
    <row r="93" spans="2:15" ht="12.75" hidden="1" customHeight="1" x14ac:dyDescent="0.4">
      <c r="B93" s="300"/>
      <c r="D93" s="306"/>
      <c r="G93" s="158"/>
      <c r="H93" s="286"/>
      <c r="I93" s="159"/>
      <c r="J93" s="286"/>
      <c r="K93" s="234"/>
      <c r="L93" s="302"/>
      <c r="M93" s="234"/>
      <c r="O93" s="5" t="str">
        <f t="shared" si="1"/>
        <v>$</v>
      </c>
    </row>
    <row r="94" spans="2:15" ht="12.75" customHeight="1" x14ac:dyDescent="0.45">
      <c r="B94" s="307"/>
      <c r="C94" s="308" t="s">
        <v>367</v>
      </c>
      <c r="D94" s="308"/>
      <c r="E94" s="309"/>
      <c r="F94" s="309"/>
      <c r="G94" s="310"/>
      <c r="H94" s="311"/>
      <c r="I94" s="312"/>
      <c r="J94" s="311"/>
      <c r="K94" s="230">
        <f>+K87+K92</f>
        <v>3768692</v>
      </c>
      <c r="L94" s="313"/>
      <c r="M94" s="230">
        <f>+M87+M92</f>
        <v>3223220</v>
      </c>
      <c r="O94" s="5" t="str">
        <f t="shared" si="1"/>
        <v/>
      </c>
    </row>
    <row r="95" spans="2:15" ht="12.75" customHeight="1" x14ac:dyDescent="0.45">
      <c r="B95" s="315"/>
      <c r="C95" s="316"/>
      <c r="D95" s="316"/>
      <c r="E95" s="317"/>
      <c r="F95" s="317"/>
      <c r="G95" s="318"/>
      <c r="H95" s="286"/>
      <c r="I95" s="319"/>
      <c r="J95" s="286"/>
      <c r="K95" s="319"/>
      <c r="L95" s="286"/>
      <c r="M95" s="319"/>
      <c r="O95" s="5" t="s">
        <v>276</v>
      </c>
    </row>
    <row r="96" spans="2:15" ht="12.75" customHeight="1" x14ac:dyDescent="0.4">
      <c r="H96" s="286"/>
      <c r="J96" s="286"/>
      <c r="L96" s="286"/>
    </row>
    <row r="97" spans="8:13" x14ac:dyDescent="0.4">
      <c r="H97" s="286"/>
      <c r="J97" s="286"/>
      <c r="L97" s="286"/>
    </row>
    <row r="98" spans="8:13" x14ac:dyDescent="0.4">
      <c r="H98" s="286"/>
      <c r="J98" s="286"/>
      <c r="K98" s="98"/>
      <c r="L98" s="286"/>
      <c r="M98" s="98"/>
    </row>
  </sheetData>
  <autoFilter ref="O7:O95" xr:uid="{00000000-0001-0000-0100-000000000000}">
    <filterColumn colId="0">
      <filters blank="1">
        <filter val="a"/>
      </filters>
    </filterColumn>
  </autoFilter>
  <pageMargins left="0.75" right="0.75" top="1" bottom="1" header="0" footer="0"/>
  <pageSetup paperSize="9" scale="75" fitToHeight="0" orientation="portrait" r:id="rId1"/>
  <headerFooter alignWithMargins="0"/>
  <colBreaks count="1" manualBreakCount="1">
    <brk id="13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BS Conso</vt:lpstr>
      <vt:lpstr>PL Conso</vt:lpstr>
      <vt:lpstr>BCE</vt:lpstr>
      <vt:lpstr>PL</vt:lpstr>
      <vt:lpstr>BCE!Área_de_impresión</vt:lpstr>
      <vt:lpstr>'BS Conso'!Área_de_impresión</vt:lpstr>
      <vt:lpstr>PL!Área_de_impresión</vt:lpstr>
      <vt:lpstr>'PL Conso'!Área_de_impresión</vt:lpstr>
      <vt:lpstr>'BS Conso'!Títulos_a_imprimir</vt:lpstr>
      <vt:lpstr>'PL Conso'!Títulos_a_imprimir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Fernando Perez</cp:lastModifiedBy>
  <dcterms:created xsi:type="dcterms:W3CDTF">2025-04-29T12:44:55Z</dcterms:created>
  <dcterms:modified xsi:type="dcterms:W3CDTF">2025-04-29T14:35:27Z</dcterms:modified>
</cp:coreProperties>
</file>